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genty\Documents\Mes documents personnels\Billard\Saisons sportives\2021-22\Individuelles\Résultats\3 bandes\"/>
    </mc:Choice>
  </mc:AlternateContent>
  <xr:revisionPtr revIDLastSave="0" documentId="13_ncr:1_{C5CD06E5-E594-4C78-8EA6-D9B2C79D0584}" xr6:coauthVersionLast="47" xr6:coauthVersionMax="47" xr10:uidLastSave="{00000000-0000-0000-0000-000000000000}"/>
  <bookViews>
    <workbookView xWindow="-110" yWindow="-110" windowWidth="19420" windowHeight="10420" tabRatio="601" activeTab="2" xr2:uid="{00000000-000D-0000-FFFF-FFFF00000000}"/>
  </bookViews>
  <sheets>
    <sheet name="saisie" sheetId="2" r:id="rId1"/>
    <sheet name="parties" sheetId="3" r:id="rId2"/>
    <sheet name="résultats" sheetId="1" r:id="rId3"/>
    <sheet name="transmission" sheetId="4" r:id="rId4"/>
    <sheet name="Engagement" sheetId="5" r:id="rId5"/>
  </sheets>
  <definedNames>
    <definedName name="_xlnm.Print_Area" localSheetId="2">résultats!$A$1:$T$26</definedName>
    <definedName name="_xlnm.Print_Area" localSheetId="0">saisie!$A$1:$F$15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4" l="1"/>
  <c r="D10" i="3"/>
  <c r="D9" i="3"/>
  <c r="D8" i="3"/>
  <c r="D7" i="3"/>
  <c r="D6" i="3"/>
  <c r="D5" i="3"/>
  <c r="B10" i="3"/>
  <c r="B9" i="3"/>
  <c r="B8" i="3"/>
  <c r="B7" i="3"/>
  <c r="B6" i="3"/>
  <c r="B5" i="3"/>
  <c r="A26" i="4"/>
  <c r="D27" i="4" s="1"/>
  <c r="J21" i="1"/>
  <c r="G21" i="1"/>
  <c r="O23" i="1" s="1"/>
  <c r="K15" i="2" s="1"/>
  <c r="G16" i="1"/>
  <c r="D21" i="1"/>
  <c r="D16" i="1"/>
  <c r="D11" i="1"/>
  <c r="C16" i="5"/>
  <c r="E16" i="5" s="1"/>
  <c r="E4" i="5"/>
  <c r="D4" i="5"/>
  <c r="C4" i="5"/>
  <c r="E6" i="1"/>
  <c r="B11" i="1"/>
  <c r="V11" i="1" s="1"/>
  <c r="C13" i="1" s="1"/>
  <c r="H6" i="1"/>
  <c r="H10" i="1" s="1"/>
  <c r="U7" i="1" s="1"/>
  <c r="B16" i="1"/>
  <c r="K6" i="1"/>
  <c r="B21" i="1"/>
  <c r="G6" i="1"/>
  <c r="J6" i="1"/>
  <c r="M6" i="1"/>
  <c r="H11" i="1"/>
  <c r="E16" i="1"/>
  <c r="K11" i="1"/>
  <c r="V13" i="1" s="1"/>
  <c r="L13" i="1" s="1"/>
  <c r="E21" i="1"/>
  <c r="J11" i="1"/>
  <c r="M11" i="1"/>
  <c r="K15" i="1" s="1"/>
  <c r="M16" i="1"/>
  <c r="K16" i="1"/>
  <c r="H21" i="1"/>
  <c r="C10" i="3"/>
  <c r="A10" i="3"/>
  <c r="C9" i="3"/>
  <c r="C8" i="3"/>
  <c r="A9" i="3"/>
  <c r="A8" i="3"/>
  <c r="C7" i="3"/>
  <c r="C6" i="3"/>
  <c r="C5" i="3"/>
  <c r="A7" i="3"/>
  <c r="A6" i="3"/>
  <c r="A5" i="3"/>
  <c r="H15" i="1"/>
  <c r="B15" i="1"/>
  <c r="A26" i="1"/>
  <c r="A22" i="1"/>
  <c r="K5" i="1" s="1"/>
  <c r="M26" i="1"/>
  <c r="M3" i="1"/>
  <c r="H3" i="1"/>
  <c r="B3" i="1"/>
  <c r="A17" i="1"/>
  <c r="H5" i="1" s="1"/>
  <c r="A12" i="1"/>
  <c r="E5" i="1" s="1"/>
  <c r="A7" i="1"/>
  <c r="B5" i="1"/>
  <c r="A21" i="1"/>
  <c r="K4" i="1" s="1"/>
  <c r="A16" i="1"/>
  <c r="H4" i="1" s="1"/>
  <c r="A11" i="1"/>
  <c r="E4" i="1" s="1"/>
  <c r="A6" i="1"/>
  <c r="B4" i="1" s="1"/>
  <c r="A1" i="1"/>
  <c r="J25" i="1"/>
  <c r="M20" i="1"/>
  <c r="G25" i="1"/>
  <c r="M15" i="1"/>
  <c r="G20" i="1"/>
  <c r="J15" i="1"/>
  <c r="D25" i="1"/>
  <c r="M10" i="1"/>
  <c r="D20" i="1"/>
  <c r="J10" i="1"/>
  <c r="D15" i="1"/>
  <c r="U15" i="1" s="1"/>
  <c r="R13" i="1" s="1"/>
  <c r="N13" i="2" s="1"/>
  <c r="G10" i="1"/>
  <c r="U10" i="1" s="1"/>
  <c r="R8" i="1" s="1"/>
  <c r="N12" i="2" s="1"/>
  <c r="A25" i="1"/>
  <c r="A24" i="1"/>
  <c r="A23" i="1"/>
  <c r="A20" i="1"/>
  <c r="A19" i="1"/>
  <c r="A18" i="1"/>
  <c r="A15" i="1"/>
  <c r="A14" i="1"/>
  <c r="A13" i="1"/>
  <c r="A10" i="1"/>
  <c r="A9" i="1"/>
  <c r="A8" i="1"/>
  <c r="U22" i="1"/>
  <c r="C7" i="2"/>
  <c r="B8" i="4" s="1"/>
  <c r="D8" i="4"/>
  <c r="D7" i="4"/>
  <c r="B7" i="4"/>
  <c r="A6" i="4"/>
  <c r="A5" i="4"/>
  <c r="A27" i="4"/>
  <c r="U16" i="1" l="1"/>
  <c r="B20" i="1"/>
  <c r="U25" i="1"/>
  <c r="R23" i="1" s="1"/>
  <c r="N15" i="2" s="1"/>
  <c r="B25" i="1"/>
  <c r="V8" i="1"/>
  <c r="L8" i="1" s="1"/>
  <c r="V21" i="1"/>
  <c r="C23" i="1" s="1"/>
  <c r="K10" i="1"/>
  <c r="U8" i="1" s="1"/>
  <c r="U21" i="1"/>
  <c r="U24" i="1" s="1"/>
  <c r="U20" i="1"/>
  <c r="R18" i="1" s="1"/>
  <c r="N14" i="2" s="1"/>
  <c r="E20" i="1"/>
  <c r="U17" i="1" s="1"/>
  <c r="U19" i="1" s="1"/>
  <c r="U12" i="1"/>
  <c r="V17" i="1"/>
  <c r="F18" i="1" s="1"/>
  <c r="U13" i="1"/>
  <c r="E25" i="1"/>
  <c r="V18" i="1"/>
  <c r="L18" i="1" s="1"/>
  <c r="V23" i="1"/>
  <c r="I23" i="1" s="1"/>
  <c r="V6" i="1"/>
  <c r="F8" i="1" s="1"/>
  <c r="O13" i="1"/>
  <c r="K13" i="2" s="1"/>
  <c r="U11" i="1"/>
  <c r="U6" i="1"/>
  <c r="U9" i="1" s="1"/>
  <c r="E10" i="1"/>
  <c r="H25" i="1"/>
  <c r="U23" i="1" s="1"/>
  <c r="N23" i="1"/>
  <c r="O18" i="1"/>
  <c r="K14" i="2" s="1"/>
  <c r="V22" i="1"/>
  <c r="K20" i="1"/>
  <c r="U18" i="1" s="1"/>
  <c r="V12" i="1"/>
  <c r="S13" i="1" s="1"/>
  <c r="I13" i="2" s="1"/>
  <c r="O8" i="1"/>
  <c r="K12" i="2" s="1"/>
  <c r="V7" i="1"/>
  <c r="I8" i="1" s="1"/>
  <c r="N18" i="1"/>
  <c r="V16" i="1"/>
  <c r="N13" i="1"/>
  <c r="N8" i="1"/>
  <c r="I13" i="1" l="1"/>
  <c r="Q23" i="1"/>
  <c r="M15" i="2" s="1"/>
  <c r="Q8" i="1"/>
  <c r="M12" i="2" s="1"/>
  <c r="U14" i="1"/>
  <c r="Q13" i="1" s="1"/>
  <c r="M13" i="2" s="1"/>
  <c r="Q18" i="1"/>
  <c r="M14" i="2" s="1"/>
  <c r="S8" i="1"/>
  <c r="I12" i="2" s="1"/>
  <c r="F23" i="1"/>
  <c r="S23" i="1"/>
  <c r="I15" i="2" s="1"/>
  <c r="P23" i="1"/>
  <c r="L15" i="2" s="1"/>
  <c r="J15" i="2"/>
  <c r="S18" i="1"/>
  <c r="I14" i="2" s="1"/>
  <c r="C18" i="1"/>
  <c r="P13" i="1"/>
  <c r="J13" i="2"/>
  <c r="J12" i="2"/>
  <c r="P8" i="1"/>
  <c r="J14" i="2"/>
  <c r="P18" i="1"/>
  <c r="L14" i="2" s="1"/>
  <c r="V24" i="1" l="1"/>
  <c r="W9" i="1" s="1"/>
  <c r="L12" i="2"/>
  <c r="V9" i="1"/>
  <c r="W6" i="1" s="1"/>
  <c r="L13" i="2"/>
  <c r="V14" i="1"/>
  <c r="W7" i="1" s="1"/>
  <c r="V19" i="1"/>
  <c r="W8" i="1" s="1"/>
  <c r="W24" i="1" l="1"/>
  <c r="T18" i="1" s="1"/>
  <c r="H14" i="2" s="1"/>
  <c r="W22" i="1"/>
  <c r="T8" i="1" s="1"/>
  <c r="H12" i="2" s="1"/>
  <c r="W25" i="1"/>
  <c r="T23" i="1" s="1"/>
  <c r="H15" i="2" s="1"/>
  <c r="W23" i="1"/>
  <c r="T13" i="1" s="1"/>
  <c r="H13" i="2" s="1"/>
  <c r="E7" i="5" l="1"/>
  <c r="D14" i="4"/>
  <c r="H16" i="4"/>
  <c r="D12" i="4"/>
  <c r="B13" i="4"/>
  <c r="C7" i="5" s="1"/>
  <c r="E12" i="4"/>
  <c r="D18" i="4"/>
  <c r="B12" i="4"/>
  <c r="C6" i="5" s="1"/>
  <c r="I12" i="4"/>
  <c r="F12" i="4"/>
  <c r="B17" i="4"/>
  <c r="G12" i="4"/>
  <c r="B16" i="4"/>
  <c r="E12" i="5"/>
  <c r="F14" i="4"/>
  <c r="H12" i="4"/>
  <c r="E16" i="4"/>
  <c r="C12" i="4"/>
  <c r="E6" i="5" s="1"/>
  <c r="G16" i="4"/>
  <c r="B18" i="4"/>
  <c r="F16" i="4"/>
  <c r="B14" i="4"/>
  <c r="C11" i="5" s="1"/>
  <c r="I18" i="4"/>
  <c r="G18" i="4"/>
  <c r="H18" i="4"/>
  <c r="D16" i="4"/>
  <c r="C16" i="4"/>
  <c r="G14" i="4"/>
  <c r="F18" i="4"/>
  <c r="C14" i="4"/>
  <c r="E11" i="5" s="1"/>
  <c r="I14" i="4"/>
  <c r="B19" i="4"/>
  <c r="B15" i="4"/>
  <c r="C12" i="5" s="1"/>
  <c r="E18" i="4"/>
  <c r="E14" i="4"/>
  <c r="H14" i="4"/>
  <c r="I16" i="4"/>
  <c r="C18" i="4"/>
</calcChain>
</file>

<file path=xl/sharedStrings.xml><?xml version="1.0" encoding="utf-8"?>
<sst xmlns="http://schemas.openxmlformats.org/spreadsheetml/2006/main" count="117" uniqueCount="97">
  <si>
    <t>CLT</t>
  </si>
  <si>
    <t>match</t>
  </si>
  <si>
    <t xml:space="preserve"> </t>
  </si>
  <si>
    <t>Série</t>
  </si>
  <si>
    <t>STADE</t>
  </si>
  <si>
    <t>MODE DE JEU</t>
  </si>
  <si>
    <t>CATEGORIE</t>
  </si>
  <si>
    <t>LIEU</t>
  </si>
  <si>
    <t>DATE</t>
  </si>
  <si>
    <t>JOUEUR 1</t>
  </si>
  <si>
    <t>JOUEUR 2</t>
  </si>
  <si>
    <t>JOUEUR 3</t>
  </si>
  <si>
    <t>JOUEUR 4</t>
  </si>
  <si>
    <t>Prénom</t>
  </si>
  <si>
    <t>Moyenne</t>
  </si>
  <si>
    <t>Club</t>
  </si>
  <si>
    <t>Place</t>
  </si>
  <si>
    <t>Points</t>
  </si>
  <si>
    <t>Reprises</t>
  </si>
  <si>
    <t>Moy.Gen.</t>
  </si>
  <si>
    <t>Moy.Part.</t>
  </si>
  <si>
    <t>Responsable de Salle</t>
  </si>
  <si>
    <t>LES PARTIES</t>
  </si>
  <si>
    <t>Points A</t>
  </si>
  <si>
    <t>Série A</t>
  </si>
  <si>
    <t>Points B</t>
  </si>
  <si>
    <t>Série B</t>
  </si>
  <si>
    <t>JOUEUR QUALIFIE</t>
  </si>
  <si>
    <t>REMPLACANT EVENTUEL</t>
  </si>
  <si>
    <t>RESPONSABLE</t>
  </si>
  <si>
    <t>dans</t>
  </si>
  <si>
    <t>Prochain STADE</t>
  </si>
  <si>
    <t>Signature</t>
  </si>
  <si>
    <t>3 BANDES</t>
  </si>
  <si>
    <t>FEUILLE  DE  SAISIE</t>
  </si>
  <si>
    <t>NOM</t>
  </si>
  <si>
    <t>N° Licence</t>
  </si>
  <si>
    <t>PTS CLT</t>
  </si>
  <si>
    <r>
      <t xml:space="preserve">     </t>
    </r>
    <r>
      <rPr>
        <u/>
        <sz val="12"/>
        <rFont val="Arial"/>
        <family val="2"/>
      </rPr>
      <t>MODE  de  JEU</t>
    </r>
    <r>
      <rPr>
        <sz val="12"/>
        <rFont val="Arial"/>
        <family val="2"/>
      </rPr>
      <t xml:space="preserve">   :</t>
    </r>
  </si>
  <si>
    <r>
      <t>CATEGORIE</t>
    </r>
    <r>
      <rPr>
        <sz val="12"/>
        <rFont val="Arial"/>
        <family val="2"/>
      </rPr>
      <t xml:space="preserve">  :</t>
    </r>
  </si>
  <si>
    <r>
      <t>STADE</t>
    </r>
    <r>
      <rPr>
        <sz val="12"/>
        <rFont val="Arial"/>
        <family val="2"/>
      </rPr>
      <t xml:space="preserve">  :</t>
    </r>
  </si>
  <si>
    <t>Pts</t>
  </si>
  <si>
    <t>gén.</t>
  </si>
  <si>
    <t>part.</t>
  </si>
  <si>
    <r>
      <t>Directeur de Jeu</t>
    </r>
    <r>
      <rPr>
        <b/>
        <sz val="12"/>
        <rFont val="Arial"/>
        <family val="2"/>
      </rPr>
      <t xml:space="preserve">  :</t>
    </r>
  </si>
  <si>
    <t>NOMS  et  Prénoms</t>
  </si>
  <si>
    <t>N° de licence</t>
  </si>
  <si>
    <t>Moyennes</t>
  </si>
  <si>
    <t>de match</t>
  </si>
  <si>
    <t>générale</t>
  </si>
  <si>
    <t>particulière</t>
  </si>
  <si>
    <t>Les joueurs déclarés forfaits doivent figurer dans ce cadre à la suite</t>
  </si>
  <si>
    <r>
      <t>NOM et Prénom du responsable des présents résultats</t>
    </r>
    <r>
      <rPr>
        <sz val="10"/>
        <rFont val="Arial"/>
        <family val="2"/>
      </rPr>
      <t xml:space="preserve"> :</t>
    </r>
  </si>
  <si>
    <r>
      <t>Signature</t>
    </r>
    <r>
      <rPr>
        <sz val="10"/>
        <rFont val="Arial"/>
        <family val="2"/>
      </rPr>
      <t xml:space="preserve"> :</t>
    </r>
  </si>
  <si>
    <t>BORDEREAU D'ENGAGEMENT</t>
  </si>
  <si>
    <r>
      <t>Nom</t>
    </r>
    <r>
      <rPr>
        <sz val="10"/>
        <rFont val="Arial"/>
        <family val="2"/>
      </rPr>
      <t xml:space="preserve"> :</t>
    </r>
  </si>
  <si>
    <r>
      <t>Prénom</t>
    </r>
    <r>
      <rPr>
        <sz val="10"/>
        <rFont val="Arial"/>
        <family val="2"/>
      </rPr>
      <t xml:space="preserve"> :</t>
    </r>
  </si>
  <si>
    <r>
      <t>Adresse</t>
    </r>
    <r>
      <rPr>
        <sz val="10"/>
        <rFont val="Arial"/>
        <family val="2"/>
      </rPr>
      <t xml:space="preserve"> :</t>
    </r>
  </si>
  <si>
    <r>
      <t>Nom</t>
    </r>
    <r>
      <rPr>
        <sz val="10"/>
        <rFont val="Arial"/>
        <family val="2"/>
      </rPr>
      <t xml:space="preserve">  :</t>
    </r>
  </si>
  <si>
    <r>
      <t>N° de licence</t>
    </r>
    <r>
      <rPr>
        <sz val="10"/>
        <rFont val="Arial"/>
        <family val="2"/>
      </rPr>
      <t xml:space="preserve"> :</t>
    </r>
  </si>
  <si>
    <r>
      <t>Club</t>
    </r>
    <r>
      <rPr>
        <sz val="10"/>
        <rFont val="Arial"/>
        <family val="2"/>
      </rPr>
      <t xml:space="preserve"> :</t>
    </r>
  </si>
  <si>
    <r>
      <t xml:space="preserve">  </t>
    </r>
    <r>
      <rPr>
        <b/>
        <i/>
        <u/>
        <sz val="12"/>
        <color indexed="10"/>
        <rFont val="Arial"/>
        <family val="2"/>
      </rPr>
      <t>Renseigner uniquement</t>
    </r>
  </si>
  <si>
    <r>
      <t xml:space="preserve">  </t>
    </r>
    <r>
      <rPr>
        <b/>
        <i/>
        <u/>
        <sz val="12"/>
        <color indexed="10"/>
        <rFont val="Arial"/>
        <family val="2"/>
      </rPr>
      <t>les cases bleues  ! ! !</t>
    </r>
  </si>
  <si>
    <t>Renseigner uniquement les cases bleues   ! ! !</t>
  </si>
  <si>
    <t>Rep.</t>
  </si>
  <si>
    <t>Moy.</t>
  </si>
  <si>
    <t>NAT. 2</t>
  </si>
  <si>
    <t>Joueur  A</t>
  </si>
  <si>
    <t>Joueur  B</t>
  </si>
  <si>
    <t>Feuille de transmission des résultats techniques</t>
  </si>
  <si>
    <t>CHAMPIONNATS INDIVIDUELS</t>
  </si>
  <si>
    <r>
      <t>Stade</t>
    </r>
    <r>
      <rPr>
        <b/>
        <sz val="10"/>
        <rFont val="Arial"/>
        <family val="2"/>
      </rPr>
      <t xml:space="preserve"> :</t>
    </r>
  </si>
  <si>
    <r>
      <t>Lieu</t>
    </r>
    <r>
      <rPr>
        <b/>
        <sz val="10"/>
        <rFont val="Arial"/>
        <family val="2"/>
      </rPr>
      <t xml:space="preserve"> :</t>
    </r>
  </si>
  <si>
    <r>
      <t>Catégorie</t>
    </r>
    <r>
      <rPr>
        <b/>
        <sz val="10"/>
        <rFont val="Arial"/>
        <family val="2"/>
      </rPr>
      <t xml:space="preserve"> :</t>
    </r>
  </si>
  <si>
    <r>
      <t>Date</t>
    </r>
    <r>
      <rPr>
        <b/>
        <sz val="10"/>
        <rFont val="Arial"/>
        <family val="2"/>
      </rPr>
      <t xml:space="preserve"> :</t>
    </r>
  </si>
  <si>
    <t>COMITE DEPARTEMENTAL de BILLARD de la SOMME</t>
  </si>
  <si>
    <t>FINALE de SOMME</t>
  </si>
  <si>
    <t>Dans la case signature (case bleue), préciser par OUI ou par NON si le joueur s'engage pour le tour suivant.</t>
  </si>
  <si>
    <t>FINALE de LIGUE</t>
  </si>
  <si>
    <t>RETRO ALBERTIN</t>
  </si>
  <si>
    <t>Edition 09/2021</t>
  </si>
  <si>
    <t>6 MARS 2022</t>
  </si>
  <si>
    <t>DARRAS</t>
  </si>
  <si>
    <t>Didier</t>
  </si>
  <si>
    <t>Albert</t>
  </si>
  <si>
    <t>020562W</t>
  </si>
  <si>
    <t>112218C</t>
  </si>
  <si>
    <t>119954Q</t>
  </si>
  <si>
    <t>020867P</t>
  </si>
  <si>
    <t>CAILLET</t>
  </si>
  <si>
    <t>Stéphane</t>
  </si>
  <si>
    <t>BILLORÉ</t>
  </si>
  <si>
    <t>CRAMPON</t>
  </si>
  <si>
    <t>Freddy</t>
  </si>
  <si>
    <t>Pont de Metz</t>
  </si>
  <si>
    <t>Roye</t>
  </si>
  <si>
    <t>JONARD Hervé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</si>
</sst>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 x14ac:knownFonts="1">
    <font>
      <sz val="10"/>
      <name val="Arial"/>
    </font>
    <font>
      <b/>
      <sz val="10"/>
      <name val="Arial"/>
      <family val="2"/>
    </font>
    <font>
      <b/>
      <i/>
      <sz val="26"/>
      <name val="Algerian"/>
      <family val="5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sz val="8"/>
      <name val="Verdana"/>
      <family val="2"/>
    </font>
    <font>
      <sz val="26"/>
      <name val="Arial Black"/>
      <family val="2"/>
    </font>
    <font>
      <b/>
      <i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b/>
      <i/>
      <sz val="26"/>
      <color indexed="10"/>
      <name val="Arial"/>
      <family val="2"/>
    </font>
    <font>
      <u/>
      <sz val="12"/>
      <name val="Arial"/>
      <family val="2"/>
    </font>
    <font>
      <b/>
      <i/>
      <sz val="14"/>
      <color indexed="10"/>
      <name val="Arial"/>
      <family val="2"/>
    </font>
    <font>
      <b/>
      <u/>
      <sz val="12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b/>
      <sz val="16"/>
      <color indexed="10"/>
      <name val="Arial"/>
      <family val="2"/>
    </font>
    <font>
      <b/>
      <i/>
      <u/>
      <sz val="12"/>
      <color indexed="10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Verdana"/>
      <family val="2"/>
    </font>
    <font>
      <sz val="16"/>
      <name val="Arial"/>
      <family val="2"/>
    </font>
    <font>
      <sz val="14"/>
      <color indexed="12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4" fillId="0" borderId="0" xfId="0" applyFont="1"/>
    <xf numFmtId="0" fontId="13" fillId="0" borderId="1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20" fillId="0" borderId="0" xfId="0" applyFont="1"/>
    <xf numFmtId="15" fontId="2" fillId="0" borderId="5" xfId="0" applyNumberFormat="1" applyFont="1" applyBorder="1"/>
    <xf numFmtId="49" fontId="10" fillId="0" borderId="6" xfId="0" applyNumberFormat="1" applyFont="1" applyBorder="1"/>
    <xf numFmtId="0" fontId="0" fillId="0" borderId="6" xfId="0" applyBorder="1"/>
    <xf numFmtId="15" fontId="0" fillId="0" borderId="6" xfId="0" applyNumberFormat="1" applyBorder="1"/>
    <xf numFmtId="16" fontId="9" fillId="0" borderId="6" xfId="0" applyNumberFormat="1" applyFont="1" applyBorder="1"/>
    <xf numFmtId="0" fontId="0" fillId="0" borderId="7" xfId="0" applyBorder="1"/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7" fillId="3" borderId="21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31" fillId="0" borderId="0" xfId="0" applyFont="1"/>
    <xf numFmtId="0" fontId="30" fillId="0" borderId="0" xfId="0" applyFont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17" fillId="0" borderId="11" xfId="0" applyFont="1" applyBorder="1"/>
    <xf numFmtId="0" fontId="0" fillId="0" borderId="11" xfId="0" applyBorder="1"/>
    <xf numFmtId="16" fontId="9" fillId="0" borderId="11" xfId="0" applyNumberFormat="1" applyFont="1" applyBorder="1"/>
    <xf numFmtId="0" fontId="0" fillId="0" borderId="12" xfId="0" applyBorder="1"/>
    <xf numFmtId="0" fontId="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27" fillId="3" borderId="3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38" xfId="0" applyFont="1" applyBorder="1" applyAlignment="1" applyProtection="1">
      <alignment horizontal="left" vertical="center" inden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left" vertical="center" indent="1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2" fillId="0" borderId="0" xfId="0" applyFont="1"/>
    <xf numFmtId="0" fontId="3" fillId="0" borderId="0" xfId="0" applyFont="1" applyBorder="1" applyAlignment="1">
      <alignment horizontal="center" vertical="center"/>
    </xf>
    <xf numFmtId="17" fontId="26" fillId="0" borderId="17" xfId="0" applyNumberFormat="1" applyFont="1" applyBorder="1" applyAlignment="1">
      <alignment horizontal="left" vertical="center" indent="1"/>
    </xf>
    <xf numFmtId="0" fontId="28" fillId="0" borderId="42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37" fillId="0" borderId="31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4" fillId="0" borderId="19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4" borderId="44" xfId="0" applyFill="1" applyBorder="1" applyAlignment="1" applyProtection="1">
      <alignment vertical="center"/>
      <protection locked="0"/>
    </xf>
    <xf numFmtId="49" fontId="0" fillId="4" borderId="1" xfId="0" applyNumberFormat="1" applyFill="1" applyBorder="1" applyAlignment="1" applyProtection="1">
      <alignment vertical="center"/>
      <protection locked="0"/>
    </xf>
    <xf numFmtId="49" fontId="0" fillId="4" borderId="0" xfId="0" applyNumberFormat="1" applyFill="1" applyBorder="1" applyAlignment="1" applyProtection="1">
      <alignment vertical="center"/>
      <protection locked="0"/>
    </xf>
    <xf numFmtId="0" fontId="0" fillId="4" borderId="45" xfId="0" applyFill="1" applyBorder="1" applyAlignment="1" applyProtection="1">
      <alignment vertical="center"/>
      <protection locked="0"/>
    </xf>
    <xf numFmtId="0" fontId="0" fillId="4" borderId="46" xfId="0" applyFill="1" applyBorder="1" applyAlignment="1" applyProtection="1">
      <alignment vertical="center"/>
      <protection locked="0"/>
    </xf>
    <xf numFmtId="0" fontId="0" fillId="4" borderId="47" xfId="0" applyFill="1" applyBorder="1" applyAlignment="1" applyProtection="1">
      <alignment vertical="center"/>
      <protection locked="0"/>
    </xf>
    <xf numFmtId="0" fontId="7" fillId="5" borderId="48" xfId="0" applyFont="1" applyFill="1" applyBorder="1" applyAlignment="1" applyProtection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0" fontId="0" fillId="5" borderId="50" xfId="0" applyFill="1" applyBorder="1" applyAlignment="1" applyProtection="1">
      <alignment vertical="center"/>
    </xf>
    <xf numFmtId="0" fontId="0" fillId="5" borderId="51" xfId="0" applyFill="1" applyBorder="1" applyAlignment="1" applyProtection="1">
      <alignment vertical="center"/>
    </xf>
    <xf numFmtId="0" fontId="35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0" fillId="4" borderId="4" xfId="0" applyFill="1" applyBorder="1" applyAlignment="1" applyProtection="1">
      <alignment vertical="center" shrinkToFit="1"/>
      <protection locked="0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 indent="2" shrinkToFit="1"/>
      <protection locked="0"/>
    </xf>
    <xf numFmtId="0" fontId="1" fillId="6" borderId="53" xfId="0" applyFont="1" applyFill="1" applyBorder="1" applyAlignment="1">
      <alignment horizontal="left" vertical="center" indent="1" shrinkToFit="1"/>
    </xf>
    <xf numFmtId="0" fontId="1" fillId="5" borderId="53" xfId="0" applyFont="1" applyFill="1" applyBorder="1" applyAlignment="1">
      <alignment horizontal="left" vertical="center" indent="1" shrinkToFit="1"/>
    </xf>
    <xf numFmtId="0" fontId="38" fillId="6" borderId="51" xfId="0" applyFont="1" applyFill="1" applyBorder="1" applyAlignment="1">
      <alignment horizontal="left" vertical="center" shrinkToFit="1"/>
    </xf>
    <xf numFmtId="0" fontId="38" fillId="5" borderId="51" xfId="0" applyFont="1" applyFill="1" applyBorder="1" applyAlignment="1">
      <alignment horizontal="left" vertical="center" shrinkToFit="1"/>
    </xf>
    <xf numFmtId="0" fontId="39" fillId="0" borderId="0" xfId="0" applyFont="1"/>
    <xf numFmtId="0" fontId="19" fillId="4" borderId="53" xfId="0" applyFont="1" applyFill="1" applyBorder="1" applyAlignment="1" applyProtection="1">
      <alignment horizontal="left" vertical="center" indent="1"/>
      <protection locked="0"/>
    </xf>
    <xf numFmtId="0" fontId="19" fillId="4" borderId="50" xfId="0" applyFont="1" applyFill="1" applyBorder="1" applyAlignment="1" applyProtection="1">
      <alignment horizontal="left" vertical="center" indent="1"/>
      <protection locked="0"/>
    </xf>
    <xf numFmtId="0" fontId="19" fillId="4" borderId="51" xfId="0" applyFont="1" applyFill="1" applyBorder="1" applyAlignment="1" applyProtection="1">
      <alignment horizontal="left" vertical="center" indent="1"/>
      <protection locked="0"/>
    </xf>
    <xf numFmtId="0" fontId="0" fillId="5" borderId="1" xfId="0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 vertical="center"/>
    </xf>
    <xf numFmtId="0" fontId="0" fillId="5" borderId="44" xfId="0" applyFill="1" applyBorder="1" applyAlignment="1" applyProtection="1">
      <alignment horizontal="left" vertical="center"/>
    </xf>
    <xf numFmtId="0" fontId="1" fillId="6" borderId="53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62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/>
    </xf>
    <xf numFmtId="0" fontId="27" fillId="3" borderId="6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9" fillId="0" borderId="3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3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352425</xdr:colOff>
      <xdr:row>0</xdr:row>
      <xdr:rowOff>133350</xdr:rowOff>
    </xdr:from>
    <xdr:to>
      <xdr:col>19</xdr:col>
      <xdr:colOff>95250</xdr:colOff>
      <xdr:row>1</xdr:row>
      <xdr:rowOff>209550</xdr:rowOff>
    </xdr:to>
    <xdr:pic>
      <xdr:nvPicPr>
        <xdr:cNvPr id="2053" name="Picture 5" descr="Logo FFB HDF 2016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48650" y="133350"/>
          <a:ext cx="952500" cy="704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123825</xdr:rowOff>
    </xdr:from>
    <xdr:to>
      <xdr:col>8</xdr:col>
      <xdr:colOff>342900</xdr:colOff>
      <xdr:row>0</xdr:row>
      <xdr:rowOff>866775</xdr:rowOff>
    </xdr:to>
    <xdr:pic>
      <xdr:nvPicPr>
        <xdr:cNvPr id="1031" name="Picture 7" descr="logo CDS 8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23825"/>
          <a:ext cx="12858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1</xdr:col>
      <xdr:colOff>657225</xdr:colOff>
      <xdr:row>0</xdr:row>
      <xdr:rowOff>838200</xdr:rowOff>
    </xdr:to>
    <xdr:pic>
      <xdr:nvPicPr>
        <xdr:cNvPr id="1032" name="Picture 8" descr="Logo FFB HDF 2016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0" y="133350"/>
          <a:ext cx="952500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showRowColHeaders="0" workbookViewId="0">
      <selection activeCell="D20" sqref="D20"/>
    </sheetView>
  </sheetViews>
  <sheetFormatPr baseColWidth="10" defaultRowHeight="12.5" x14ac:dyDescent="0.25"/>
  <cols>
    <col min="1" max="1" width="11.7265625" customWidth="1"/>
    <col min="2" max="2" width="22.7265625" customWidth="1"/>
    <col min="3" max="3" width="14.7265625" customWidth="1"/>
    <col min="4" max="5" width="11.7265625" customWidth="1"/>
    <col min="6" max="6" width="28.7265625" customWidth="1"/>
    <col min="7" max="14" width="8.7265625" customWidth="1"/>
  </cols>
  <sheetData>
    <row r="1" spans="1:14" ht="30" customHeight="1" x14ac:dyDescent="0.25">
      <c r="A1" s="16" t="s">
        <v>34</v>
      </c>
    </row>
    <row r="2" spans="1:14" ht="30" customHeight="1" x14ac:dyDescent="0.25">
      <c r="B2" s="168" t="s">
        <v>79</v>
      </c>
      <c r="C2" s="169"/>
      <c r="D2" s="169"/>
      <c r="E2" s="170"/>
    </row>
    <row r="3" spans="1:14" ht="20.149999999999999" customHeight="1" x14ac:dyDescent="0.25">
      <c r="B3" s="149" t="s">
        <v>75</v>
      </c>
      <c r="C3" s="152"/>
      <c r="D3" s="152"/>
      <c r="E3" s="153"/>
    </row>
    <row r="4" spans="1:14" ht="20.149999999999999" customHeight="1" x14ac:dyDescent="0.35">
      <c r="B4" s="150" t="s">
        <v>4</v>
      </c>
      <c r="C4" s="141" t="s">
        <v>76</v>
      </c>
      <c r="D4" s="142"/>
      <c r="E4" s="143"/>
      <c r="F4" s="7" t="s">
        <v>61</v>
      </c>
      <c r="G4" s="7"/>
    </row>
    <row r="5" spans="1:14" ht="20.149999999999999" customHeight="1" x14ac:dyDescent="0.35">
      <c r="B5" s="150" t="s">
        <v>5</v>
      </c>
      <c r="C5" s="141" t="s">
        <v>33</v>
      </c>
      <c r="D5" s="142"/>
      <c r="E5" s="143"/>
      <c r="F5" s="61" t="s">
        <v>62</v>
      </c>
      <c r="G5" s="61"/>
    </row>
    <row r="6" spans="1:14" ht="20.149999999999999" customHeight="1" x14ac:dyDescent="0.25">
      <c r="B6" s="150" t="s">
        <v>6</v>
      </c>
      <c r="C6" s="141" t="s">
        <v>66</v>
      </c>
      <c r="D6" s="142"/>
      <c r="E6" s="143"/>
    </row>
    <row r="7" spans="1:14" ht="20.149999999999999" customHeight="1" x14ac:dyDescent="0.25">
      <c r="B7" s="150" t="s">
        <v>7</v>
      </c>
      <c r="C7" s="171" t="str">
        <f>B2</f>
        <v>RETRO ALBERTIN</v>
      </c>
      <c r="D7" s="172"/>
      <c r="E7" s="173"/>
    </row>
    <row r="8" spans="1:14" ht="20.149999999999999" customHeight="1" x14ac:dyDescent="0.25">
      <c r="B8" s="150" t="s">
        <v>8</v>
      </c>
      <c r="C8" s="144" t="s">
        <v>81</v>
      </c>
      <c r="D8" s="145"/>
      <c r="E8" s="143"/>
    </row>
    <row r="9" spans="1:14" ht="20.149999999999999" customHeight="1" x14ac:dyDescent="0.25">
      <c r="B9" s="150" t="s">
        <v>21</v>
      </c>
      <c r="C9" s="141" t="s">
        <v>96</v>
      </c>
      <c r="D9" s="142"/>
      <c r="E9" s="143"/>
    </row>
    <row r="10" spans="1:14" ht="20.149999999999999" customHeight="1" x14ac:dyDescent="0.25">
      <c r="B10" s="151" t="s">
        <v>31</v>
      </c>
      <c r="C10" s="146" t="s">
        <v>78</v>
      </c>
      <c r="D10" s="147"/>
      <c r="E10" s="148"/>
    </row>
    <row r="11" spans="1:14" ht="30" customHeight="1" x14ac:dyDescent="0.25">
      <c r="A11" s="154" t="s">
        <v>80</v>
      </c>
      <c r="B11" s="155" t="s">
        <v>35</v>
      </c>
      <c r="C11" s="155" t="s">
        <v>13</v>
      </c>
      <c r="D11" s="155" t="s">
        <v>14</v>
      </c>
      <c r="E11" s="155" t="s">
        <v>36</v>
      </c>
      <c r="F11" s="155" t="s">
        <v>15</v>
      </c>
      <c r="G11" s="158"/>
      <c r="H11" s="160" t="s">
        <v>16</v>
      </c>
      <c r="I11" s="160" t="s">
        <v>37</v>
      </c>
      <c r="J11" s="160" t="s">
        <v>17</v>
      </c>
      <c r="K11" s="160" t="s">
        <v>18</v>
      </c>
      <c r="L11" s="160" t="s">
        <v>19</v>
      </c>
      <c r="M11" s="160" t="s">
        <v>20</v>
      </c>
      <c r="N11" s="160" t="s">
        <v>3</v>
      </c>
    </row>
    <row r="12" spans="1:14" ht="24" customHeight="1" x14ac:dyDescent="0.25">
      <c r="A12" s="156" t="s">
        <v>9</v>
      </c>
      <c r="B12" s="157" t="s">
        <v>82</v>
      </c>
      <c r="C12" s="157" t="s">
        <v>83</v>
      </c>
      <c r="D12" s="161"/>
      <c r="E12" s="114" t="s">
        <v>85</v>
      </c>
      <c r="F12" s="162" t="s">
        <v>84</v>
      </c>
      <c r="G12" s="159"/>
      <c r="H12" s="17">
        <f>résultats!T8</f>
        <v>3</v>
      </c>
      <c r="I12" s="17">
        <f>résultats!S8</f>
        <v>2</v>
      </c>
      <c r="J12" s="17">
        <f>résultats!N8</f>
        <v>69</v>
      </c>
      <c r="K12" s="17">
        <f>résultats!O8</f>
        <v>144</v>
      </c>
      <c r="L12" s="18">
        <f>résultats!P8</f>
        <v>0.47916666666666669</v>
      </c>
      <c r="M12" s="17">
        <f>résultats!Q8</f>
        <v>0.90909090909090906</v>
      </c>
      <c r="N12" s="17">
        <f>résultats!R8</f>
        <v>7</v>
      </c>
    </row>
    <row r="13" spans="1:14" ht="24" customHeight="1" x14ac:dyDescent="0.25">
      <c r="A13" s="156" t="s">
        <v>10</v>
      </c>
      <c r="B13" s="157" t="s">
        <v>89</v>
      </c>
      <c r="C13" s="157" t="s">
        <v>90</v>
      </c>
      <c r="D13" s="161"/>
      <c r="E13" s="114" t="s">
        <v>86</v>
      </c>
      <c r="F13" s="162" t="s">
        <v>94</v>
      </c>
      <c r="G13" s="159"/>
      <c r="H13" s="17">
        <f>résultats!T13</f>
        <v>2</v>
      </c>
      <c r="I13" s="17">
        <f>résultats!S13</f>
        <v>2</v>
      </c>
      <c r="J13" s="17">
        <f>résultats!N13</f>
        <v>78</v>
      </c>
      <c r="K13" s="17">
        <f>résultats!O13</f>
        <v>150</v>
      </c>
      <c r="L13" s="18">
        <f>résultats!P13</f>
        <v>0.52</v>
      </c>
      <c r="M13" s="17">
        <f>résultats!Q13</f>
        <v>0.52631578947368418</v>
      </c>
      <c r="N13" s="17">
        <f>résultats!R13</f>
        <v>4</v>
      </c>
    </row>
    <row r="14" spans="1:14" ht="24" customHeight="1" x14ac:dyDescent="0.25">
      <c r="A14" s="156" t="s">
        <v>11</v>
      </c>
      <c r="B14" s="157" t="s">
        <v>91</v>
      </c>
      <c r="C14" s="157" t="s">
        <v>83</v>
      </c>
      <c r="D14" s="161"/>
      <c r="E14" s="114" t="s">
        <v>87</v>
      </c>
      <c r="F14" s="162" t="s">
        <v>95</v>
      </c>
      <c r="G14" s="159"/>
      <c r="H14" s="17">
        <f>résultats!T18</f>
        <v>1</v>
      </c>
      <c r="I14" s="17">
        <f>résultats!S18</f>
        <v>6</v>
      </c>
      <c r="J14" s="17">
        <f>résultats!N18</f>
        <v>86</v>
      </c>
      <c r="K14" s="17">
        <f>résultats!O18</f>
        <v>155</v>
      </c>
      <c r="L14" s="18">
        <f>résultats!P18</f>
        <v>0.55483870967741933</v>
      </c>
      <c r="M14" s="17">
        <f>résultats!Q18</f>
        <v>0.68181818181818177</v>
      </c>
      <c r="N14" s="17">
        <f>résultats!R18</f>
        <v>4</v>
      </c>
    </row>
    <row r="15" spans="1:14" ht="24" customHeight="1" x14ac:dyDescent="0.25">
      <c r="A15" s="156" t="s">
        <v>12</v>
      </c>
      <c r="B15" s="157" t="s">
        <v>92</v>
      </c>
      <c r="C15" s="157" t="s">
        <v>93</v>
      </c>
      <c r="D15" s="161"/>
      <c r="E15" s="114" t="s">
        <v>88</v>
      </c>
      <c r="F15" s="162" t="s">
        <v>95</v>
      </c>
      <c r="G15" s="159"/>
      <c r="H15" s="17">
        <f>résultats!T23</f>
        <v>4</v>
      </c>
      <c r="I15" s="17">
        <f>résultats!S23</f>
        <v>2</v>
      </c>
      <c r="J15" s="17">
        <f>résultats!N23</f>
        <v>65</v>
      </c>
      <c r="K15" s="17">
        <f>résultats!O23</f>
        <v>161</v>
      </c>
      <c r="L15" s="18">
        <f>résultats!P23</f>
        <v>0.40372670807453415</v>
      </c>
      <c r="M15" s="17">
        <f>résultats!Q23</f>
        <v>0.45</v>
      </c>
      <c r="N15" s="17">
        <f>résultats!R23</f>
        <v>4</v>
      </c>
    </row>
  </sheetData>
  <sheetProtection sheet="1" objects="1" scenarios="1"/>
  <mergeCells count="2">
    <mergeCell ref="B2:E2"/>
    <mergeCell ref="C7:E7"/>
  </mergeCells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"/>
  <sheetViews>
    <sheetView showGridLines="0" showRowColHeaders="0" workbookViewId="0">
      <selection activeCell="G22" sqref="G22"/>
    </sheetView>
  </sheetViews>
  <sheetFormatPr baseColWidth="10" defaultRowHeight="12.5" x14ac:dyDescent="0.25"/>
  <cols>
    <col min="1" max="1" width="20.7265625" customWidth="1"/>
    <col min="2" max="2" width="12.7265625" customWidth="1"/>
    <col min="3" max="3" width="20.7265625" customWidth="1"/>
    <col min="4" max="4" width="12.7265625" customWidth="1"/>
    <col min="5" max="9" width="11.7265625" customWidth="1"/>
  </cols>
  <sheetData>
    <row r="1" spans="1:9" ht="30" customHeight="1" x14ac:dyDescent="0.3">
      <c r="A1" s="16" t="s">
        <v>22</v>
      </c>
      <c r="B1" s="16"/>
      <c r="C1" s="16"/>
      <c r="D1" s="16"/>
      <c r="F1" s="19"/>
    </row>
    <row r="2" spans="1:9" ht="15.5" x14ac:dyDescent="0.35">
      <c r="E2" s="62" t="s">
        <v>63</v>
      </c>
    </row>
    <row r="4" spans="1:9" ht="36" customHeight="1" x14ac:dyDescent="0.25">
      <c r="A4" s="174" t="s">
        <v>67</v>
      </c>
      <c r="B4" s="175"/>
      <c r="C4" s="176" t="s">
        <v>68</v>
      </c>
      <c r="D4" s="177"/>
      <c r="E4" s="155" t="s">
        <v>23</v>
      </c>
      <c r="F4" s="155" t="s">
        <v>24</v>
      </c>
      <c r="G4" s="155" t="s">
        <v>18</v>
      </c>
      <c r="H4" s="155" t="s">
        <v>25</v>
      </c>
      <c r="I4" s="155" t="s">
        <v>26</v>
      </c>
    </row>
    <row r="5" spans="1:9" ht="24" customHeight="1" x14ac:dyDescent="0.25">
      <c r="A5" s="163" t="str">
        <f>saisie!B12</f>
        <v>DARRAS</v>
      </c>
      <c r="B5" s="165" t="str">
        <f>saisie!C12</f>
        <v>Didier</v>
      </c>
      <c r="C5" s="164" t="str">
        <f>saisie!B13</f>
        <v>CAILLET</v>
      </c>
      <c r="D5" s="166" t="str">
        <f>saisie!C13</f>
        <v>Stéphane</v>
      </c>
      <c r="E5" s="69">
        <v>30</v>
      </c>
      <c r="F5" s="69">
        <v>7</v>
      </c>
      <c r="G5" s="69">
        <v>33</v>
      </c>
      <c r="H5" s="69">
        <v>27</v>
      </c>
      <c r="I5" s="69">
        <v>4</v>
      </c>
    </row>
    <row r="6" spans="1:9" ht="24" customHeight="1" x14ac:dyDescent="0.25">
      <c r="A6" s="163" t="str">
        <f>saisie!B12</f>
        <v>DARRAS</v>
      </c>
      <c r="B6" s="165" t="str">
        <f>saisie!C12</f>
        <v>Didier</v>
      </c>
      <c r="C6" s="164" t="str">
        <f>saisie!B14</f>
        <v>BILLORÉ</v>
      </c>
      <c r="D6" s="166" t="str">
        <f>saisie!C14</f>
        <v>Didier</v>
      </c>
      <c r="E6" s="69">
        <v>21</v>
      </c>
      <c r="F6" s="69">
        <v>3</v>
      </c>
      <c r="G6" s="69">
        <v>51</v>
      </c>
      <c r="H6" s="69">
        <v>30</v>
      </c>
      <c r="I6" s="69">
        <v>4</v>
      </c>
    </row>
    <row r="7" spans="1:9" ht="24" customHeight="1" x14ac:dyDescent="0.25">
      <c r="A7" s="163" t="str">
        <f>saisie!B12</f>
        <v>DARRAS</v>
      </c>
      <c r="B7" s="165" t="str">
        <f>saisie!C12</f>
        <v>Didier</v>
      </c>
      <c r="C7" s="164" t="str">
        <f>saisie!B15</f>
        <v>CRAMPON</v>
      </c>
      <c r="D7" s="166" t="str">
        <f>saisie!C15</f>
        <v>Freddy</v>
      </c>
      <c r="E7" s="69">
        <v>18</v>
      </c>
      <c r="F7" s="69">
        <v>2</v>
      </c>
      <c r="G7" s="69">
        <v>60</v>
      </c>
      <c r="H7" s="69">
        <v>27</v>
      </c>
      <c r="I7" s="69">
        <v>4</v>
      </c>
    </row>
    <row r="8" spans="1:9" ht="24" customHeight="1" x14ac:dyDescent="0.25">
      <c r="A8" s="163" t="str">
        <f>saisie!B13</f>
        <v>CAILLET</v>
      </c>
      <c r="B8" s="165" t="str">
        <f>saisie!C13</f>
        <v>Stéphane</v>
      </c>
      <c r="C8" s="164" t="str">
        <f>saisie!B14</f>
        <v>BILLORÉ</v>
      </c>
      <c r="D8" s="166" t="str">
        <f>saisie!B14</f>
        <v>BILLORÉ</v>
      </c>
      <c r="E8" s="69">
        <v>21</v>
      </c>
      <c r="F8" s="69">
        <v>3</v>
      </c>
      <c r="G8" s="69">
        <v>60</v>
      </c>
      <c r="H8" s="69">
        <v>26</v>
      </c>
      <c r="I8" s="69">
        <v>3</v>
      </c>
    </row>
    <row r="9" spans="1:9" ht="24" customHeight="1" x14ac:dyDescent="0.25">
      <c r="A9" s="163" t="str">
        <f>saisie!B13</f>
        <v>CAILLET</v>
      </c>
      <c r="B9" s="165" t="str">
        <f>saisie!C13</f>
        <v>Stéphane</v>
      </c>
      <c r="C9" s="164" t="str">
        <f>saisie!B15</f>
        <v>CRAMPON</v>
      </c>
      <c r="D9" s="166" t="str">
        <f>saisie!C15</f>
        <v>Freddy</v>
      </c>
      <c r="E9" s="69">
        <v>30</v>
      </c>
      <c r="F9" s="69">
        <v>4</v>
      </c>
      <c r="G9" s="69">
        <v>57</v>
      </c>
      <c r="H9" s="69">
        <v>17</v>
      </c>
      <c r="I9" s="69">
        <v>3</v>
      </c>
    </row>
    <row r="10" spans="1:9" ht="24" customHeight="1" x14ac:dyDescent="0.25">
      <c r="A10" s="163" t="str">
        <f>saisie!B14</f>
        <v>BILLORÉ</v>
      </c>
      <c r="B10" s="165" t="str">
        <f>saisie!C14</f>
        <v>Didier</v>
      </c>
      <c r="C10" s="164" t="str">
        <f>saisie!B15</f>
        <v>CRAMPON</v>
      </c>
      <c r="D10" s="166" t="str">
        <f>saisie!C15</f>
        <v>Freddy</v>
      </c>
      <c r="E10" s="69">
        <v>30</v>
      </c>
      <c r="F10" s="69">
        <v>4</v>
      </c>
      <c r="G10" s="69">
        <v>44</v>
      </c>
      <c r="H10" s="69">
        <v>21</v>
      </c>
      <c r="I10" s="69">
        <v>4</v>
      </c>
    </row>
  </sheetData>
  <sheetProtection sheet="1" objects="1" scenarios="1"/>
  <mergeCells count="2">
    <mergeCell ref="A4:B4"/>
    <mergeCell ref="C4:D4"/>
  </mergeCells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6"/>
  <sheetViews>
    <sheetView showGridLines="0" showRowColHeaders="0" tabSelected="1" zoomScale="80" zoomScaleNormal="80" workbookViewId="0">
      <selection activeCell="Z21" sqref="Z21"/>
    </sheetView>
  </sheetViews>
  <sheetFormatPr baseColWidth="10" defaultRowHeight="12.5" x14ac:dyDescent="0.25"/>
  <cols>
    <col min="1" max="1" width="24.81640625" customWidth="1"/>
    <col min="2" max="13" width="6.26953125" customWidth="1"/>
    <col min="14" max="15" width="5.7265625" customWidth="1"/>
    <col min="16" max="17" width="6.7265625" customWidth="1"/>
    <col min="18" max="20" width="5.7265625" customWidth="1"/>
  </cols>
  <sheetData>
    <row r="1" spans="1:23" ht="50.15" customHeight="1" x14ac:dyDescent="1.1000000000000001">
      <c r="A1" s="76" t="str">
        <f>saisie!B2</f>
        <v>RETRO ALBERTIN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9"/>
      <c r="M1" s="78"/>
      <c r="N1" s="78"/>
      <c r="O1" s="78"/>
      <c r="P1" s="78"/>
      <c r="Q1" s="78"/>
      <c r="R1" s="78"/>
      <c r="S1" s="78"/>
      <c r="T1" s="80"/>
    </row>
    <row r="2" spans="1:23" ht="30" customHeight="1" thickBot="1" x14ac:dyDescent="0.95">
      <c r="A2" s="20"/>
      <c r="B2" s="21"/>
      <c r="C2" s="22"/>
      <c r="D2" s="23"/>
      <c r="E2" s="21"/>
      <c r="F2" s="22"/>
      <c r="G2" s="22"/>
      <c r="H2" s="22"/>
      <c r="I2" s="22"/>
      <c r="J2" s="22"/>
      <c r="K2" s="22"/>
      <c r="L2" s="24"/>
      <c r="M2" s="22"/>
      <c r="N2" s="22"/>
      <c r="O2" s="22"/>
      <c r="P2" s="22"/>
      <c r="Q2" s="22"/>
      <c r="R2" s="22"/>
      <c r="S2" s="22"/>
      <c r="T2" s="25"/>
    </row>
    <row r="3" spans="1:23" ht="30" customHeight="1" thickBot="1" x14ac:dyDescent="0.3">
      <c r="A3" s="81" t="s">
        <v>38</v>
      </c>
      <c r="B3" s="82" t="str">
        <f>saisie!C5</f>
        <v>3 BANDES</v>
      </c>
      <c r="C3" s="83"/>
      <c r="D3" s="83"/>
      <c r="E3" s="84" t="s">
        <v>39</v>
      </c>
      <c r="F3" s="83"/>
      <c r="G3" s="83"/>
      <c r="H3" s="82" t="str">
        <f>saisie!C6</f>
        <v>NAT. 2</v>
      </c>
      <c r="I3" s="83"/>
      <c r="J3" s="83"/>
      <c r="K3" s="84" t="s">
        <v>40</v>
      </c>
      <c r="L3" s="83"/>
      <c r="M3" s="82" t="str">
        <f>saisie!C4</f>
        <v>FINALE de SOMME</v>
      </c>
      <c r="N3" s="83"/>
      <c r="O3" s="83"/>
      <c r="P3" s="83"/>
      <c r="Q3" s="83"/>
      <c r="R3" s="83"/>
      <c r="S3" s="85"/>
      <c r="T3" s="86"/>
    </row>
    <row r="4" spans="1:23" ht="25" customHeight="1" x14ac:dyDescent="0.25">
      <c r="A4" s="26" t="s">
        <v>35</v>
      </c>
      <c r="B4" s="59" t="str">
        <f>A6</f>
        <v>DARRAS</v>
      </c>
      <c r="C4" s="104"/>
      <c r="D4" s="105"/>
      <c r="E4" s="59" t="str">
        <f>A11</f>
        <v>CAILLET</v>
      </c>
      <c r="F4" s="104"/>
      <c r="G4" s="105"/>
      <c r="H4" s="59" t="str">
        <f>A16</f>
        <v>BILLORÉ</v>
      </c>
      <c r="I4" s="104"/>
      <c r="J4" s="105"/>
      <c r="K4" s="59" t="str">
        <f>A21</f>
        <v>CRAMPON</v>
      </c>
      <c r="L4" s="104"/>
      <c r="M4" s="106"/>
      <c r="N4" s="180" t="s">
        <v>41</v>
      </c>
      <c r="O4" s="182" t="s">
        <v>64</v>
      </c>
      <c r="P4" s="67" t="s">
        <v>65</v>
      </c>
      <c r="Q4" s="67" t="s">
        <v>65</v>
      </c>
      <c r="R4" s="182" t="s">
        <v>3</v>
      </c>
      <c r="S4" s="67" t="s">
        <v>41</v>
      </c>
      <c r="T4" s="178" t="s">
        <v>0</v>
      </c>
    </row>
    <row r="5" spans="1:23" ht="18" customHeight="1" thickBot="1" x14ac:dyDescent="0.3">
      <c r="A5" s="27" t="s">
        <v>13</v>
      </c>
      <c r="B5" s="107" t="str">
        <f>A7</f>
        <v>Didier</v>
      </c>
      <c r="C5" s="108"/>
      <c r="D5" s="109"/>
      <c r="E5" s="110" t="str">
        <f>A12</f>
        <v>Stéphane</v>
      </c>
      <c r="F5" s="111"/>
      <c r="G5" s="112"/>
      <c r="H5" s="110" t="str">
        <f>A17</f>
        <v>Didier</v>
      </c>
      <c r="I5" s="111"/>
      <c r="J5" s="112"/>
      <c r="K5" s="110" t="str">
        <f>A22</f>
        <v>Freddy</v>
      </c>
      <c r="L5" s="111"/>
      <c r="M5" s="113"/>
      <c r="N5" s="181"/>
      <c r="O5" s="183"/>
      <c r="P5" s="60" t="s">
        <v>42</v>
      </c>
      <c r="Q5" s="60" t="s">
        <v>43</v>
      </c>
      <c r="R5" s="183"/>
      <c r="S5" s="60" t="s">
        <v>1</v>
      </c>
      <c r="T5" s="179"/>
    </row>
    <row r="6" spans="1:23" ht="15.65" customHeight="1" x14ac:dyDescent="0.3">
      <c r="A6" s="101" t="str">
        <f>saisie!B12</f>
        <v>DARRAS</v>
      </c>
      <c r="B6" s="28"/>
      <c r="C6" s="29"/>
      <c r="D6" s="30"/>
      <c r="E6" s="36">
        <f>parties!E5</f>
        <v>30</v>
      </c>
      <c r="F6" s="37"/>
      <c r="G6" s="38">
        <f>parties!G5</f>
        <v>33</v>
      </c>
      <c r="H6" s="36">
        <f>parties!E6</f>
        <v>21</v>
      </c>
      <c r="I6" s="37"/>
      <c r="J6" s="38">
        <f>parties!G6</f>
        <v>51</v>
      </c>
      <c r="K6" s="10">
        <f>parties!E7</f>
        <v>18</v>
      </c>
      <c r="L6" s="10"/>
      <c r="M6" s="10">
        <f>parties!G7</f>
        <v>60</v>
      </c>
      <c r="N6" s="12"/>
      <c r="O6" s="13"/>
      <c r="P6" s="13"/>
      <c r="Q6" s="13"/>
      <c r="R6" s="13"/>
      <c r="S6" s="13"/>
      <c r="T6" s="38"/>
      <c r="U6">
        <f>IF(E6&gt;=B11,E10,0)</f>
        <v>0.90909090909090906</v>
      </c>
      <c r="V6">
        <f>IF(E6&gt;B11,2,IF(E6=B11,1,0))</f>
        <v>2</v>
      </c>
      <c r="W6">
        <f>V9</f>
        <v>2000.4791666666667</v>
      </c>
    </row>
    <row r="7" spans="1:23" ht="15.65" customHeight="1" thickBot="1" x14ac:dyDescent="0.35">
      <c r="A7" s="102" t="str">
        <f>saisie!C12</f>
        <v>Didier</v>
      </c>
      <c r="B7" s="31"/>
      <c r="C7" s="9"/>
      <c r="D7" s="32"/>
      <c r="E7" s="39"/>
      <c r="F7" s="10"/>
      <c r="G7" s="40"/>
      <c r="H7" s="39"/>
      <c r="I7" s="10"/>
      <c r="J7" s="40"/>
      <c r="K7" s="10"/>
      <c r="L7" s="11"/>
      <c r="M7" s="10"/>
      <c r="N7" s="12"/>
      <c r="O7" s="13"/>
      <c r="P7" s="13"/>
      <c r="Q7" s="13"/>
      <c r="R7" s="13"/>
      <c r="S7" s="13"/>
      <c r="T7" s="40"/>
      <c r="U7">
        <f>IF(H6&gt;=B16,H10,0)</f>
        <v>0</v>
      </c>
      <c r="V7">
        <f>IF(H6&gt;B16,2,IF(H6=B16,1,0))</f>
        <v>0</v>
      </c>
      <c r="W7">
        <f>V14</f>
        <v>2000.52</v>
      </c>
    </row>
    <row r="8" spans="1:23" ht="15.65" customHeight="1" thickBot="1" x14ac:dyDescent="0.35">
      <c r="A8" s="58">
        <f>saisie!D12</f>
        <v>0</v>
      </c>
      <c r="B8" s="31"/>
      <c r="C8" s="9"/>
      <c r="D8" s="32"/>
      <c r="E8" s="39"/>
      <c r="F8" s="10" t="str">
        <f>IF(V6=2,"G",IF(V6=1,"N","P"))</f>
        <v>G</v>
      </c>
      <c r="G8" s="40"/>
      <c r="H8" s="39"/>
      <c r="I8" s="10" t="str">
        <f>IF(V7=2,"G",IF(V7=1,"N","P"))</f>
        <v>P</v>
      </c>
      <c r="J8" s="40"/>
      <c r="K8" s="10"/>
      <c r="L8" s="10" t="str">
        <f>IF(V8=2,"G",IF(V8=1,"N","P"))</f>
        <v>P</v>
      </c>
      <c r="M8" s="10"/>
      <c r="N8" s="12">
        <f>E6+H6+K6</f>
        <v>69</v>
      </c>
      <c r="O8" s="13">
        <f>G6+J6+M6</f>
        <v>144</v>
      </c>
      <c r="P8" s="14">
        <f>N8/O8</f>
        <v>0.47916666666666669</v>
      </c>
      <c r="Q8" s="14">
        <f>IF(U9&gt;=U8,U9,U8)</f>
        <v>0.90909090909090906</v>
      </c>
      <c r="R8" s="13">
        <f>IF(M10&gt;=U10,M10,U10)</f>
        <v>7</v>
      </c>
      <c r="S8" s="8">
        <f>V6+V7+V8</f>
        <v>2</v>
      </c>
      <c r="T8" s="68">
        <f>W22</f>
        <v>3</v>
      </c>
      <c r="U8">
        <f>IF(K6&gt;=B21,K10,0)</f>
        <v>0</v>
      </c>
      <c r="V8">
        <f>IF(K6&gt;B21,2,IF(K6=B21,1,0))</f>
        <v>0</v>
      </c>
      <c r="W8">
        <f>V19</f>
        <v>6000.5548387096778</v>
      </c>
    </row>
    <row r="9" spans="1:23" ht="15.65" customHeight="1" x14ac:dyDescent="0.3">
      <c r="A9" s="102" t="str">
        <f>saisie!E12</f>
        <v>020562W</v>
      </c>
      <c r="B9" s="31"/>
      <c r="C9" s="9"/>
      <c r="D9" s="32"/>
      <c r="E9" s="39"/>
      <c r="F9" s="10"/>
      <c r="G9" s="40"/>
      <c r="H9" s="39"/>
      <c r="I9" s="10"/>
      <c r="J9" s="40"/>
      <c r="K9" s="10"/>
      <c r="L9" s="10"/>
      <c r="M9" s="10"/>
      <c r="N9" s="12"/>
      <c r="O9" s="13"/>
      <c r="P9" s="15"/>
      <c r="Q9" s="15"/>
      <c r="R9" s="13"/>
      <c r="S9" s="13"/>
      <c r="T9" s="40"/>
      <c r="U9">
        <f>IF(U6&gt;=U7,U6,U7)</f>
        <v>0.90909090909090906</v>
      </c>
      <c r="V9">
        <f>(V6+V7+V8)*1000+P8</f>
        <v>2000.4791666666667</v>
      </c>
      <c r="W9">
        <f>V24</f>
        <v>2000.4037267080746</v>
      </c>
    </row>
    <row r="10" spans="1:23" ht="15.65" customHeight="1" thickBot="1" x14ac:dyDescent="0.35">
      <c r="A10" s="103" t="str">
        <f>saisie!F12</f>
        <v>Albert</v>
      </c>
      <c r="B10" s="33"/>
      <c r="C10" s="34"/>
      <c r="D10" s="35"/>
      <c r="E10" s="41">
        <f>E6/G6</f>
        <v>0.90909090909090906</v>
      </c>
      <c r="F10" s="42"/>
      <c r="G10" s="43">
        <f>parties!F5</f>
        <v>7</v>
      </c>
      <c r="H10" s="41">
        <f>H6/J6</f>
        <v>0.41176470588235292</v>
      </c>
      <c r="I10" s="42"/>
      <c r="J10" s="43">
        <f>parties!F6</f>
        <v>3</v>
      </c>
      <c r="K10" s="41">
        <f>K6/M6</f>
        <v>0.3</v>
      </c>
      <c r="L10" s="42"/>
      <c r="M10" s="42">
        <f>parties!F7</f>
        <v>2</v>
      </c>
      <c r="N10" s="44"/>
      <c r="O10" s="45"/>
      <c r="P10" s="46"/>
      <c r="Q10" s="46"/>
      <c r="R10" s="45"/>
      <c r="S10" s="45"/>
      <c r="T10" s="43"/>
      <c r="U10">
        <f>IF(G10&gt;=J10,G10,J10)</f>
        <v>7</v>
      </c>
    </row>
    <row r="11" spans="1:23" ht="15.65" customHeight="1" x14ac:dyDescent="0.3">
      <c r="A11" s="101" t="str">
        <f>saisie!B13</f>
        <v>CAILLET</v>
      </c>
      <c r="B11" s="36">
        <f>parties!H5</f>
        <v>27</v>
      </c>
      <c r="C11" s="37"/>
      <c r="D11" s="38">
        <f>parties!G5</f>
        <v>33</v>
      </c>
      <c r="E11" s="28"/>
      <c r="F11" s="29"/>
      <c r="G11" s="30"/>
      <c r="H11" s="36">
        <f>parties!E8</f>
        <v>21</v>
      </c>
      <c r="I11" s="37"/>
      <c r="J11" s="38">
        <f>parties!G8</f>
        <v>60</v>
      </c>
      <c r="K11" s="10">
        <f>parties!E9</f>
        <v>30</v>
      </c>
      <c r="L11" s="10"/>
      <c r="M11" s="10">
        <f>parties!G9</f>
        <v>57</v>
      </c>
      <c r="N11" s="12"/>
      <c r="O11" s="13"/>
      <c r="P11" s="15"/>
      <c r="Q11" s="15"/>
      <c r="R11" s="13"/>
      <c r="S11" s="13"/>
      <c r="T11" s="40"/>
      <c r="U11">
        <f>IF(B11&gt;=E6,B15,0)</f>
        <v>0</v>
      </c>
      <c r="V11">
        <f>IF(B11&gt;E6,2,IF(B11=E6,1,0))</f>
        <v>0</v>
      </c>
    </row>
    <row r="12" spans="1:23" ht="15.65" customHeight="1" thickBot="1" x14ac:dyDescent="0.35">
      <c r="A12" s="102" t="str">
        <f>saisie!C13</f>
        <v>Stéphane</v>
      </c>
      <c r="B12" s="39"/>
      <c r="C12" s="10"/>
      <c r="D12" s="40"/>
      <c r="E12" s="31"/>
      <c r="F12" s="9"/>
      <c r="G12" s="32"/>
      <c r="H12" s="39"/>
      <c r="I12" s="10"/>
      <c r="J12" s="40"/>
      <c r="K12" s="10"/>
      <c r="L12" s="10"/>
      <c r="M12" s="10"/>
      <c r="N12" s="12"/>
      <c r="O12" s="13"/>
      <c r="P12" s="15"/>
      <c r="Q12" s="15"/>
      <c r="R12" s="13"/>
      <c r="S12" s="13"/>
      <c r="T12" s="40"/>
      <c r="U12">
        <f>IF(H11&gt;=E16,H15,0)</f>
        <v>0</v>
      </c>
      <c r="V12">
        <f>IF(H11&gt;E16,2,IF(H11=E16,1,0))</f>
        <v>0</v>
      </c>
    </row>
    <row r="13" spans="1:23" ht="15.65" customHeight="1" thickBot="1" x14ac:dyDescent="0.35">
      <c r="A13" s="58">
        <f>saisie!D13</f>
        <v>0</v>
      </c>
      <c r="B13" s="39"/>
      <c r="C13" s="10" t="str">
        <f>IF(V11=2,"G",IF(V11=1,"N","P"))</f>
        <v>P</v>
      </c>
      <c r="D13" s="40"/>
      <c r="E13" s="31"/>
      <c r="F13" s="9"/>
      <c r="G13" s="32"/>
      <c r="H13" s="39"/>
      <c r="I13" s="10" t="str">
        <f>IF(V12=2,"G",IF(V12=1,"N","P"))</f>
        <v>P</v>
      </c>
      <c r="J13" s="40"/>
      <c r="K13" s="10"/>
      <c r="L13" s="10" t="str">
        <f>IF(V13=2,"G",IF(V13=1,"N","P"))</f>
        <v>G</v>
      </c>
      <c r="M13" s="10"/>
      <c r="N13" s="12">
        <f>B11+H11+K11</f>
        <v>78</v>
      </c>
      <c r="O13" s="13">
        <f>D11++J11+M11</f>
        <v>150</v>
      </c>
      <c r="P13" s="14">
        <f>N13/O13</f>
        <v>0.52</v>
      </c>
      <c r="Q13" s="14">
        <f>IF(U13&gt;U14,U13,U14)</f>
        <v>0.52631578947368418</v>
      </c>
      <c r="R13" s="8">
        <f>IF(M15&gt;U15,M15,U15)</f>
        <v>4</v>
      </c>
      <c r="S13" s="8">
        <f>V11+V12+V13</f>
        <v>2</v>
      </c>
      <c r="T13" s="68">
        <f>W23</f>
        <v>2</v>
      </c>
      <c r="U13">
        <f>IF(K11&gt;=E21,K15,0)</f>
        <v>0.52631578947368418</v>
      </c>
      <c r="V13">
        <f>IF(K11&gt;E21,2,IF(K11=E21,1,0))</f>
        <v>2</v>
      </c>
    </row>
    <row r="14" spans="1:23" ht="15.65" customHeight="1" x14ac:dyDescent="0.3">
      <c r="A14" s="102" t="str">
        <f>saisie!E13</f>
        <v>112218C</v>
      </c>
      <c r="B14" s="39"/>
      <c r="C14" s="10"/>
      <c r="D14" s="40"/>
      <c r="E14" s="31"/>
      <c r="F14" s="9"/>
      <c r="G14" s="32"/>
      <c r="H14" s="39"/>
      <c r="I14" s="10"/>
      <c r="J14" s="40"/>
      <c r="K14" s="10"/>
      <c r="L14" s="10"/>
      <c r="M14" s="10"/>
      <c r="N14" s="12"/>
      <c r="O14" s="13"/>
      <c r="P14" s="15"/>
      <c r="Q14" s="15"/>
      <c r="R14" s="13"/>
      <c r="S14" s="13"/>
      <c r="T14" s="40"/>
      <c r="U14">
        <f>IF(U11&gt;U12,U11,U12)</f>
        <v>0</v>
      </c>
      <c r="V14">
        <f>(V11+V12+V13)*1000+P13</f>
        <v>2000.52</v>
      </c>
    </row>
    <row r="15" spans="1:23" ht="15.65" customHeight="1" thickBot="1" x14ac:dyDescent="0.35">
      <c r="A15" s="103" t="str">
        <f>saisie!F13</f>
        <v>Pont de Metz</v>
      </c>
      <c r="B15" s="41">
        <f>B11/D11</f>
        <v>0.81818181818181823</v>
      </c>
      <c r="C15" s="42"/>
      <c r="D15" s="43">
        <f>parties!I5</f>
        <v>4</v>
      </c>
      <c r="E15" s="33"/>
      <c r="F15" s="34"/>
      <c r="G15" s="35"/>
      <c r="H15" s="41">
        <f>H11/J11</f>
        <v>0.35</v>
      </c>
      <c r="I15" s="42"/>
      <c r="J15" s="43">
        <f>parties!F8</f>
        <v>3</v>
      </c>
      <c r="K15" s="47">
        <f>K11/M11</f>
        <v>0.52631578947368418</v>
      </c>
      <c r="L15" s="42"/>
      <c r="M15" s="42">
        <f>parties!F9</f>
        <v>4</v>
      </c>
      <c r="N15" s="44"/>
      <c r="O15" s="45"/>
      <c r="P15" s="46"/>
      <c r="Q15" s="46"/>
      <c r="R15" s="45"/>
      <c r="S15" s="45"/>
      <c r="T15" s="43"/>
      <c r="U15">
        <f>IF(D15&gt;J15,D15,J15)</f>
        <v>4</v>
      </c>
    </row>
    <row r="16" spans="1:23" ht="15.65" customHeight="1" x14ac:dyDescent="0.3">
      <c r="A16" s="101" t="str">
        <f>saisie!B14</f>
        <v>BILLORÉ</v>
      </c>
      <c r="B16" s="36">
        <f>parties!H6</f>
        <v>30</v>
      </c>
      <c r="C16" s="37"/>
      <c r="D16" s="38">
        <f>parties!G6</f>
        <v>51</v>
      </c>
      <c r="E16" s="36">
        <f>parties!H8</f>
        <v>26</v>
      </c>
      <c r="F16" s="37"/>
      <c r="G16" s="38">
        <f>parties!G8</f>
        <v>60</v>
      </c>
      <c r="H16" s="28"/>
      <c r="I16" s="29"/>
      <c r="J16" s="30"/>
      <c r="K16" s="10">
        <f>parties!E10</f>
        <v>30</v>
      </c>
      <c r="L16" s="10"/>
      <c r="M16" s="10">
        <f>parties!G10</f>
        <v>44</v>
      </c>
      <c r="N16" s="12"/>
      <c r="O16" s="13"/>
      <c r="P16" s="15"/>
      <c r="Q16" s="15"/>
      <c r="R16" s="13"/>
      <c r="S16" s="13"/>
      <c r="T16" s="40"/>
      <c r="U16">
        <f>IF(B16&gt;=H6,B20,0)</f>
        <v>0.58823529411764708</v>
      </c>
      <c r="V16">
        <f>IF(B16&gt;H6,2,IF(B16=H6,1,0))</f>
        <v>2</v>
      </c>
    </row>
    <row r="17" spans="1:23" ht="15.65" customHeight="1" thickBot="1" x14ac:dyDescent="0.35">
      <c r="A17" s="102" t="str">
        <f>saisie!C14</f>
        <v>Didier</v>
      </c>
      <c r="B17" s="39"/>
      <c r="C17" s="10"/>
      <c r="D17" s="40"/>
      <c r="E17" s="39"/>
      <c r="F17" s="10"/>
      <c r="G17" s="40"/>
      <c r="H17" s="31"/>
      <c r="I17" s="9"/>
      <c r="J17" s="32"/>
      <c r="K17" s="10"/>
      <c r="L17" s="10"/>
      <c r="M17" s="10"/>
      <c r="N17" s="12"/>
      <c r="O17" s="13"/>
      <c r="P17" s="15"/>
      <c r="Q17" s="15"/>
      <c r="R17" s="13"/>
      <c r="S17" s="13"/>
      <c r="T17" s="40"/>
      <c r="U17">
        <f>IF(E16&gt;=H11,E20,0)</f>
        <v>0.43333333333333335</v>
      </c>
      <c r="V17">
        <f>IF(E16&gt;H11,2,IF(E16=H11,1,0))</f>
        <v>2</v>
      </c>
    </row>
    <row r="18" spans="1:23" ht="15.65" customHeight="1" thickBot="1" x14ac:dyDescent="0.35">
      <c r="A18" s="58">
        <f>saisie!D14</f>
        <v>0</v>
      </c>
      <c r="B18" s="39"/>
      <c r="C18" s="10" t="str">
        <f>IF(V16=2,"G",IF(V16=1,"N","P"))</f>
        <v>G</v>
      </c>
      <c r="D18" s="40"/>
      <c r="E18" s="39"/>
      <c r="F18" s="10" t="str">
        <f>IF(V17=2,"G",IF(V17=1,"N","P"))</f>
        <v>G</v>
      </c>
      <c r="G18" s="40"/>
      <c r="H18" s="31"/>
      <c r="I18" s="9"/>
      <c r="J18" s="32"/>
      <c r="K18" s="10"/>
      <c r="L18" s="10" t="str">
        <f>IF(V18=2,"G",IF(V18=1,"N","P"))</f>
        <v>G</v>
      </c>
      <c r="M18" s="10"/>
      <c r="N18" s="12">
        <f>B16+E16+K16</f>
        <v>86</v>
      </c>
      <c r="O18" s="13">
        <f>D16+G16+M16</f>
        <v>155</v>
      </c>
      <c r="P18" s="14">
        <f>N18/O18</f>
        <v>0.55483870967741933</v>
      </c>
      <c r="Q18" s="14">
        <f>IF(U18&gt;U19,U18,U19)</f>
        <v>0.68181818181818177</v>
      </c>
      <c r="R18" s="13">
        <f>IF(M20&gt;U20,M20,U20)</f>
        <v>4</v>
      </c>
      <c r="S18" s="8">
        <f>V16+V17+V18</f>
        <v>6</v>
      </c>
      <c r="T18" s="68">
        <f>W24</f>
        <v>1</v>
      </c>
      <c r="U18" s="1">
        <f>IF(K16&gt;=H21,K20,0)</f>
        <v>0.68181818181818177</v>
      </c>
      <c r="V18">
        <f>IF(K16&gt;H21,2,IF(K16=H21,1,0))</f>
        <v>2</v>
      </c>
    </row>
    <row r="19" spans="1:23" ht="15.65" customHeight="1" x14ac:dyDescent="0.3">
      <c r="A19" s="102" t="str">
        <f>saisie!E14</f>
        <v>119954Q</v>
      </c>
      <c r="B19" s="39"/>
      <c r="C19" s="10"/>
      <c r="D19" s="40"/>
      <c r="E19" s="39"/>
      <c r="F19" s="10"/>
      <c r="G19" s="40"/>
      <c r="H19" s="31"/>
      <c r="I19" s="9"/>
      <c r="J19" s="32"/>
      <c r="K19" s="10"/>
      <c r="L19" s="10"/>
      <c r="M19" s="10"/>
      <c r="N19" s="12"/>
      <c r="O19" s="13"/>
      <c r="P19" s="15"/>
      <c r="Q19" s="15"/>
      <c r="R19" s="13"/>
      <c r="S19" s="13"/>
      <c r="T19" s="40"/>
      <c r="U19" s="1">
        <f>IF(U16&gt;U17,U16,U17)</f>
        <v>0.58823529411764708</v>
      </c>
      <c r="V19" s="1">
        <f>(V16+V17+V18)*1000+P18</f>
        <v>6000.5548387096778</v>
      </c>
    </row>
    <row r="20" spans="1:23" ht="15.65" customHeight="1" thickBot="1" x14ac:dyDescent="0.35">
      <c r="A20" s="103" t="str">
        <f>saisie!F14</f>
        <v>Roye</v>
      </c>
      <c r="B20" s="41">
        <f>B16/D16</f>
        <v>0.58823529411764708</v>
      </c>
      <c r="C20" s="42"/>
      <c r="D20" s="43">
        <f>parties!I6</f>
        <v>4</v>
      </c>
      <c r="E20" s="41">
        <f>E16/G16</f>
        <v>0.43333333333333335</v>
      </c>
      <c r="F20" s="42"/>
      <c r="G20" s="43">
        <f>parties!I8</f>
        <v>3</v>
      </c>
      <c r="H20" s="33"/>
      <c r="I20" s="34"/>
      <c r="J20" s="35"/>
      <c r="K20" s="47">
        <f>K16/M16</f>
        <v>0.68181818181818177</v>
      </c>
      <c r="L20" s="42"/>
      <c r="M20" s="42">
        <f>parties!F10</f>
        <v>4</v>
      </c>
      <c r="N20" s="44"/>
      <c r="O20" s="45"/>
      <c r="P20" s="46"/>
      <c r="Q20" s="46"/>
      <c r="R20" s="45"/>
      <c r="S20" s="45"/>
      <c r="T20" s="43"/>
      <c r="U20">
        <f>IF(D20&gt;G20,D20,G20)</f>
        <v>4</v>
      </c>
    </row>
    <row r="21" spans="1:23" ht="15.65" customHeight="1" x14ac:dyDescent="0.3">
      <c r="A21" s="101" t="str">
        <f>saisie!B15</f>
        <v>CRAMPON</v>
      </c>
      <c r="B21" s="36">
        <f>parties!H7</f>
        <v>27</v>
      </c>
      <c r="C21" s="37"/>
      <c r="D21" s="38">
        <f>parties!G7</f>
        <v>60</v>
      </c>
      <c r="E21" s="36">
        <f>parties!H9</f>
        <v>17</v>
      </c>
      <c r="F21" s="37"/>
      <c r="G21" s="38">
        <f>parties!G9</f>
        <v>57</v>
      </c>
      <c r="H21" s="36">
        <f>parties!H10</f>
        <v>21</v>
      </c>
      <c r="I21" s="37"/>
      <c r="J21" s="38">
        <f>parties!G10</f>
        <v>44</v>
      </c>
      <c r="K21" s="29"/>
      <c r="L21" s="29"/>
      <c r="M21" s="29"/>
      <c r="N21" s="73"/>
      <c r="O21" s="74"/>
      <c r="P21" s="75"/>
      <c r="Q21" s="75"/>
      <c r="R21" s="74"/>
      <c r="S21" s="74"/>
      <c r="T21" s="38"/>
      <c r="U21">
        <f>IF(B21&gt;=K6,B25,0)</f>
        <v>0.45</v>
      </c>
      <c r="V21">
        <f>IF(B21&gt;K6,2,IF(B21=K6,1,0))</f>
        <v>2</v>
      </c>
    </row>
    <row r="22" spans="1:23" ht="15.65" customHeight="1" thickBot="1" x14ac:dyDescent="0.35">
      <c r="A22" s="102" t="str">
        <f>saisie!C15</f>
        <v>Freddy</v>
      </c>
      <c r="B22" s="39"/>
      <c r="C22" s="10"/>
      <c r="D22" s="40"/>
      <c r="E22" s="39"/>
      <c r="F22" s="10"/>
      <c r="G22" s="40"/>
      <c r="H22" s="39"/>
      <c r="I22" s="10"/>
      <c r="J22" s="40"/>
      <c r="K22" s="9"/>
      <c r="L22" s="9"/>
      <c r="M22" s="9"/>
      <c r="N22" s="12"/>
      <c r="O22" s="13"/>
      <c r="P22" s="15"/>
      <c r="Q22" s="15"/>
      <c r="R22" s="13"/>
      <c r="S22" s="13"/>
      <c r="T22" s="40"/>
      <c r="U22">
        <f>IF(E21&gt;=K11,E25,0)</f>
        <v>0</v>
      </c>
      <c r="V22">
        <f>IF(E21&gt;K11,2,IF(E21=K11,1,0))</f>
        <v>0</v>
      </c>
      <c r="W22">
        <f>RANK(W6,W$6:W$9,0)</f>
        <v>3</v>
      </c>
    </row>
    <row r="23" spans="1:23" ht="15.65" customHeight="1" thickBot="1" x14ac:dyDescent="0.35">
      <c r="A23" s="58">
        <f>saisie!D15</f>
        <v>0</v>
      </c>
      <c r="B23" s="39"/>
      <c r="C23" s="10" t="str">
        <f>IF(V21=2,"G",IF(V21=1,"N","P"))</f>
        <v>G</v>
      </c>
      <c r="D23" s="40"/>
      <c r="E23" s="39"/>
      <c r="F23" s="10" t="str">
        <f>IF(V22=2,"G",IF(V22=1,"N","P"))</f>
        <v>P</v>
      </c>
      <c r="G23" s="40"/>
      <c r="H23" s="39"/>
      <c r="I23" s="10" t="str">
        <f>IF(V23=2,"G",IF(V23=1,"N","P"))</f>
        <v>P</v>
      </c>
      <c r="J23" s="40"/>
      <c r="K23" s="9"/>
      <c r="L23" s="9"/>
      <c r="M23" s="9"/>
      <c r="N23" s="12">
        <f>B21+E21+H21</f>
        <v>65</v>
      </c>
      <c r="O23" s="13">
        <f>D21+G21+J21</f>
        <v>161</v>
      </c>
      <c r="P23" s="14">
        <f>N23/O23</f>
        <v>0.40372670807453415</v>
      </c>
      <c r="Q23" s="14">
        <f>IF(U23&gt;U24,U23,U24)</f>
        <v>0.45</v>
      </c>
      <c r="R23" s="13">
        <f>IF(J25&gt;U25,J25,U25)</f>
        <v>4</v>
      </c>
      <c r="S23" s="8">
        <f>V21+V22+V23</f>
        <v>2</v>
      </c>
      <c r="T23" s="68">
        <f>W25</f>
        <v>4</v>
      </c>
      <c r="U23">
        <f>IF(H21&gt;=K16,H25,0)</f>
        <v>0</v>
      </c>
      <c r="V23">
        <f>IF(H21&gt;K16,2,IF(H21=K16,1,0))</f>
        <v>0</v>
      </c>
      <c r="W23">
        <f>RANK(W7,W$6:W$9,0)</f>
        <v>2</v>
      </c>
    </row>
    <row r="24" spans="1:23" ht="15.65" customHeight="1" x14ac:dyDescent="0.3">
      <c r="A24" s="102" t="str">
        <f>saisie!E15</f>
        <v>020867P</v>
      </c>
      <c r="B24" s="39"/>
      <c r="C24" s="10"/>
      <c r="D24" s="40"/>
      <c r="E24" s="39"/>
      <c r="F24" s="10"/>
      <c r="G24" s="40"/>
      <c r="H24" s="39"/>
      <c r="I24" s="10"/>
      <c r="J24" s="40"/>
      <c r="K24" s="9"/>
      <c r="L24" s="9"/>
      <c r="M24" s="9"/>
      <c r="N24" s="12"/>
      <c r="O24" s="13"/>
      <c r="P24" s="15"/>
      <c r="Q24" s="15"/>
      <c r="R24" s="13"/>
      <c r="S24" s="13"/>
      <c r="T24" s="40"/>
      <c r="U24">
        <f>IF(U21&gt;U22,U21,U22)</f>
        <v>0.45</v>
      </c>
      <c r="V24">
        <f>(V21+V22+V23)*1000+P23</f>
        <v>2000.4037267080746</v>
      </c>
      <c r="W24">
        <f>RANK(W8,W$6:W$9,0)</f>
        <v>1</v>
      </c>
    </row>
    <row r="25" spans="1:23" ht="15.65" customHeight="1" thickBot="1" x14ac:dyDescent="0.35">
      <c r="A25" s="103" t="str">
        <f>saisie!F15</f>
        <v>Roye</v>
      </c>
      <c r="B25" s="41">
        <f>B21/D21</f>
        <v>0.45</v>
      </c>
      <c r="C25" s="42"/>
      <c r="D25" s="43">
        <f>parties!I7</f>
        <v>4</v>
      </c>
      <c r="E25" s="41">
        <f>E21/G21</f>
        <v>0.2982456140350877</v>
      </c>
      <c r="F25" s="42"/>
      <c r="G25" s="43">
        <f>parties!I9</f>
        <v>3</v>
      </c>
      <c r="H25" s="41">
        <f>H21/J21</f>
        <v>0.47727272727272729</v>
      </c>
      <c r="I25" s="42"/>
      <c r="J25" s="43">
        <f>parties!I10</f>
        <v>4</v>
      </c>
      <c r="K25" s="34"/>
      <c r="L25" s="34"/>
      <c r="M25" s="34"/>
      <c r="N25" s="44"/>
      <c r="O25" s="45"/>
      <c r="P25" s="46"/>
      <c r="Q25" s="46"/>
      <c r="R25" s="45"/>
      <c r="S25" s="45"/>
      <c r="T25" s="43"/>
      <c r="U25">
        <f>IF(D25&gt;G25,D25,G25)</f>
        <v>4</v>
      </c>
      <c r="W25">
        <f>RANK(W9,W$6:W$9,0)</f>
        <v>4</v>
      </c>
    </row>
    <row r="26" spans="1:23" ht="40" customHeight="1" x14ac:dyDescent="0.25">
      <c r="A26" s="87" t="str">
        <f>saisie!C8</f>
        <v>6 MARS 2022</v>
      </c>
      <c r="B26" s="70"/>
      <c r="C26" s="63"/>
      <c r="D26" s="63"/>
      <c r="E26" s="63"/>
      <c r="F26" s="63"/>
      <c r="G26" s="63"/>
      <c r="H26" s="71" t="s">
        <v>44</v>
      </c>
      <c r="I26" s="63"/>
      <c r="J26" s="63"/>
      <c r="K26" s="63"/>
      <c r="L26" s="63"/>
      <c r="M26" s="72" t="str">
        <f>saisie!C9</f>
        <v>JONARD Hervé</v>
      </c>
      <c r="N26" s="63"/>
      <c r="O26" s="63"/>
      <c r="P26" s="63"/>
      <c r="Q26" s="63"/>
      <c r="R26" s="63"/>
      <c r="S26" s="63"/>
      <c r="T26" s="63"/>
    </row>
  </sheetData>
  <sheetProtection sheet="1" objects="1" scenarios="1"/>
  <mergeCells count="4">
    <mergeCell ref="T4:T5"/>
    <mergeCell ref="N4:N5"/>
    <mergeCell ref="O4:O5"/>
    <mergeCell ref="R4:R5"/>
  </mergeCells>
  <phoneticPr fontId="0" type="noConversion"/>
  <conditionalFormatting sqref="I8 L8 C13 L13 C18 F18 L18 C23 F23 I23">
    <cfRule type="cellIs" dxfId="11" priority="1" stopIfTrue="1" operator="equal">
      <formula>"G"</formula>
    </cfRule>
    <cfRule type="cellIs" dxfId="10" priority="2" stopIfTrue="1" operator="equal">
      <formula>"N"</formula>
    </cfRule>
    <cfRule type="cellIs" dxfId="9" priority="3" stopIfTrue="1" operator="equal">
      <formula>"P"</formula>
    </cfRule>
  </conditionalFormatting>
  <conditionalFormatting sqref="F8">
    <cfRule type="cellIs" dxfId="8" priority="4" stopIfTrue="1" operator="equal">
      <formula>"P"</formula>
    </cfRule>
    <cfRule type="cellIs" dxfId="7" priority="5" stopIfTrue="1" operator="equal">
      <formula>"G"</formula>
    </cfRule>
    <cfRule type="cellIs" dxfId="6" priority="6" stopIfTrue="1" operator="equal">
      <formula>"N"</formula>
    </cfRule>
  </conditionalFormatting>
  <conditionalFormatting sqref="I13">
    <cfRule type="cellIs" dxfId="5" priority="7" stopIfTrue="1" operator="equal">
      <formula>"g"</formula>
    </cfRule>
    <cfRule type="cellIs" dxfId="4" priority="8" stopIfTrue="1" operator="equal">
      <formula>"N"</formula>
    </cfRule>
    <cfRule type="cellIs" dxfId="3" priority="9" stopIfTrue="1" operator="equal">
      <formula>"P"</formula>
    </cfRule>
  </conditionalFormatting>
  <printOptions horizontalCentered="1" verticalCentered="1"/>
  <pageMargins left="0" right="0" top="0.39370078740157483" bottom="0.19685039370078741" header="0.11811023622047245" footer="0.51181102362204722"/>
  <pageSetup paperSize="9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showGridLines="0" showRowColHeaders="0" workbookViewId="0">
      <selection activeCell="A10" sqref="A10:A11"/>
    </sheetView>
  </sheetViews>
  <sheetFormatPr baseColWidth="10" defaultRowHeight="12.5" x14ac:dyDescent="0.25"/>
  <cols>
    <col min="1" max="1" width="6.7265625" customWidth="1"/>
    <col min="2" max="2" width="31.7265625" customWidth="1"/>
    <col min="3" max="3" width="14.7265625" customWidth="1"/>
    <col min="4" max="9" width="6.7265625" customWidth="1"/>
  </cols>
  <sheetData>
    <row r="1" spans="1:10" ht="80.150000000000006" customHeight="1" x14ac:dyDescent="0.4">
      <c r="A1" s="129"/>
      <c r="B1" s="115"/>
      <c r="C1" s="115"/>
      <c r="D1" s="115"/>
      <c r="E1" s="115"/>
      <c r="F1" s="115"/>
      <c r="G1" s="115"/>
      <c r="H1" s="115"/>
      <c r="I1" s="115"/>
      <c r="J1" s="3"/>
    </row>
    <row r="2" spans="1:10" ht="32.15" customHeight="1" x14ac:dyDescent="0.25">
      <c r="A2" s="197" t="s">
        <v>70</v>
      </c>
      <c r="B2" s="197"/>
      <c r="C2" s="197"/>
      <c r="D2" s="197"/>
      <c r="E2" s="197"/>
      <c r="F2" s="197"/>
      <c r="G2" s="197"/>
      <c r="H2" s="197"/>
      <c r="I2" s="197"/>
      <c r="J2" s="3"/>
    </row>
    <row r="3" spans="1:10" ht="18" customHeight="1" x14ac:dyDescent="0.25">
      <c r="A3" s="198" t="s">
        <v>69</v>
      </c>
      <c r="B3" s="198"/>
      <c r="C3" s="198"/>
      <c r="D3" s="198"/>
      <c r="E3" s="198"/>
      <c r="F3" s="198"/>
      <c r="G3" s="198"/>
      <c r="H3" s="198"/>
      <c r="I3" s="198"/>
      <c r="J3" s="4"/>
    </row>
    <row r="4" spans="1:10" ht="18" customHeight="1" thickBot="1" x14ac:dyDescent="0.3">
      <c r="A4" s="130"/>
      <c r="B4" s="130"/>
      <c r="C4" s="130"/>
      <c r="D4" s="130"/>
      <c r="E4" s="130"/>
      <c r="F4" s="130"/>
      <c r="G4" s="130"/>
      <c r="H4" s="130"/>
      <c r="I4" s="130"/>
    </row>
    <row r="5" spans="1:10" ht="27" customHeight="1" x14ac:dyDescent="0.25">
      <c r="A5" s="199" t="str">
        <f>saisie!B3</f>
        <v>COMITE DEPARTEMENTAL de BILLARD de la SOMME</v>
      </c>
      <c r="B5" s="200"/>
      <c r="C5" s="200"/>
      <c r="D5" s="200"/>
      <c r="E5" s="200"/>
      <c r="F5" s="200"/>
      <c r="G5" s="200"/>
      <c r="H5" s="200"/>
      <c r="I5" s="201"/>
    </row>
    <row r="6" spans="1:10" ht="27" customHeight="1" thickBot="1" x14ac:dyDescent="0.3">
      <c r="A6" s="202" t="str">
        <f>saisie!C5</f>
        <v>3 BANDES</v>
      </c>
      <c r="B6" s="203"/>
      <c r="C6" s="203"/>
      <c r="D6" s="203"/>
      <c r="E6" s="203"/>
      <c r="F6" s="203"/>
      <c r="G6" s="203"/>
      <c r="H6" s="203"/>
      <c r="I6" s="204"/>
    </row>
    <row r="7" spans="1:10" ht="27" customHeight="1" x14ac:dyDescent="0.25">
      <c r="A7" s="132" t="s">
        <v>71</v>
      </c>
      <c r="B7" s="131" t="str">
        <f>saisie!C4</f>
        <v>FINALE de SOMME</v>
      </c>
      <c r="C7" s="134" t="s">
        <v>73</v>
      </c>
      <c r="D7" s="49" t="str">
        <f>saisie!C6</f>
        <v>NAT. 2</v>
      </c>
      <c r="E7" s="48"/>
      <c r="F7" s="48"/>
      <c r="G7" s="48"/>
      <c r="H7" s="48"/>
      <c r="I7" s="50"/>
    </row>
    <row r="8" spans="1:10" ht="27" customHeight="1" thickBot="1" x14ac:dyDescent="0.3">
      <c r="A8" s="133" t="s">
        <v>72</v>
      </c>
      <c r="B8" s="138" t="str">
        <f>saisie!C7</f>
        <v>RETRO ALBERTIN</v>
      </c>
      <c r="C8" s="135" t="s">
        <v>74</v>
      </c>
      <c r="D8" s="52" t="str">
        <f>saisie!C8</f>
        <v>6 MARS 2022</v>
      </c>
      <c r="E8" s="51"/>
      <c r="F8" s="51"/>
      <c r="G8" s="51"/>
      <c r="H8" s="51"/>
      <c r="I8" s="53"/>
    </row>
    <row r="9" spans="1:10" ht="20.149999999999999" customHeight="1" thickBot="1" x14ac:dyDescent="0.3">
      <c r="C9" t="s">
        <v>2</v>
      </c>
    </row>
    <row r="10" spans="1:10" ht="18" customHeight="1" x14ac:dyDescent="0.25">
      <c r="A10" s="205" t="s">
        <v>0</v>
      </c>
      <c r="B10" s="207" t="s">
        <v>45</v>
      </c>
      <c r="C10" s="209" t="s">
        <v>46</v>
      </c>
      <c r="D10" s="54" t="s">
        <v>17</v>
      </c>
      <c r="E10" s="211" t="s">
        <v>17</v>
      </c>
      <c r="F10" s="211" t="s">
        <v>18</v>
      </c>
      <c r="G10" s="213" t="s">
        <v>47</v>
      </c>
      <c r="H10" s="214"/>
      <c r="I10" s="195" t="s">
        <v>3</v>
      </c>
    </row>
    <row r="11" spans="1:10" ht="18" customHeight="1" thickBot="1" x14ac:dyDescent="0.3">
      <c r="A11" s="206"/>
      <c r="B11" s="208"/>
      <c r="C11" s="210"/>
      <c r="D11" s="55" t="s">
        <v>48</v>
      </c>
      <c r="E11" s="212"/>
      <c r="F11" s="212"/>
      <c r="G11" s="116" t="s">
        <v>49</v>
      </c>
      <c r="H11" s="116" t="s">
        <v>50</v>
      </c>
      <c r="I11" s="196"/>
    </row>
    <row r="12" spans="1:10" ht="18" customHeight="1" x14ac:dyDescent="0.25">
      <c r="A12" s="184">
        <v>1</v>
      </c>
      <c r="B12" s="117" t="str">
        <f>IF(saisie!H12=1,saisie!B12,IF(saisie!H13=1,saisie!B13:C13,IF(saisie!H14=1,saisie!B14,saisie!B15)))</f>
        <v>BILLORÉ</v>
      </c>
      <c r="C12" s="186" t="str">
        <f>IF(saisie!H12=1,saisie!E12,IF(saisie!H13=1,saisie!E13,IF(saisie!H14=1,saisie!E14,saisie!E15)))</f>
        <v>119954Q</v>
      </c>
      <c r="D12" s="186">
        <f>IF(saisie!H12=1,saisie!I12,IF(saisie!H13=1,saisie!I13,IF(saisie!H14=1,saisie!I14,saisie!I15)))</f>
        <v>6</v>
      </c>
      <c r="E12" s="186">
        <f>IF(saisie!H12=1,saisie!J12,IF(saisie!H13=1,saisie!J13,IF(saisie!H14=1,saisie!J14,saisie!J15)))</f>
        <v>86</v>
      </c>
      <c r="F12" s="186">
        <f>IF(saisie!H12=1,saisie!K12,IF(saisie!H13=1,saisie!K13,IF(saisie!H14=1,saisie!K14,saisie!K15)))</f>
        <v>155</v>
      </c>
      <c r="G12" s="188">
        <f>IF(saisie!H12=1,saisie!L12,IF(saisie!H13=1,saisie!L13,IF(saisie!H14=1,saisie!L14,saisie!L15)))</f>
        <v>0.55483870967741933</v>
      </c>
      <c r="H12" s="188">
        <f>IF(saisie!H12=1,saisie!M12,IF(saisie!H13=1,saisie!M13,IF(saisie!H14=1,saisie!M14,saisie!M15)))</f>
        <v>0.68181818181818177</v>
      </c>
      <c r="I12" s="193">
        <f>IF(saisie!H12=1,saisie!N12,IF(saisie!H13=1,saisie!N13,IF(saisie!H14=1,saisie!N14,saisie!N15)))</f>
        <v>4</v>
      </c>
    </row>
    <row r="13" spans="1:10" ht="18" customHeight="1" thickBot="1" x14ac:dyDescent="0.3">
      <c r="A13" s="185"/>
      <c r="B13" s="118" t="str">
        <f>IF(saisie!H12=1,saisie!C12,IF(saisie!H13=1,saisie!C13,IF(saisie!H14=1,saisie!C14,saisie!C15)))</f>
        <v>Didier</v>
      </c>
      <c r="C13" s="187"/>
      <c r="D13" s="187"/>
      <c r="E13" s="187"/>
      <c r="F13" s="187"/>
      <c r="G13" s="189"/>
      <c r="H13" s="189"/>
      <c r="I13" s="194"/>
    </row>
    <row r="14" spans="1:10" ht="18" customHeight="1" x14ac:dyDescent="0.25">
      <c r="A14" s="184">
        <v>2</v>
      </c>
      <c r="B14" s="117" t="str">
        <f>IF(saisie!H12=2,saisie!B12,IF(saisie!H13=2,saisie!B13,IF(saisie!H14=2,saisie!B14,saisie!B15)))</f>
        <v>CAILLET</v>
      </c>
      <c r="C14" s="186" t="str">
        <f>IF(saisie!H12=2,saisie!E12,IF(saisie!H13=2,saisie!E13,IF(saisie!H14=2,saisie!E14,saisie!E15)))</f>
        <v>112218C</v>
      </c>
      <c r="D14" s="186">
        <f>IF(saisie!H12=2,saisie!I12,IF(saisie!H13=2,saisie!I13,IF(saisie!H14=2,saisie!I14,saisie!I15)))</f>
        <v>2</v>
      </c>
      <c r="E14" s="186">
        <f>IF(saisie!H12=2,saisie!J12,IF(saisie!H13=2,saisie!J13,IF(saisie!H14=2,saisie!J14,saisie!J15)))</f>
        <v>78</v>
      </c>
      <c r="F14" s="186">
        <f>IF(saisie!H12=2,saisie!K12,IF(saisie!H13=2,saisie!K13,IF(saisie!H14=2,saisie!K14,saisie!K15)))</f>
        <v>150</v>
      </c>
      <c r="G14" s="188">
        <f>IF(saisie!H12=2,saisie!L12,IF(saisie!H13=2,saisie!L13,IF(saisie!H14=2,saisie!L14,saisie!L15)))</f>
        <v>0.52</v>
      </c>
      <c r="H14" s="188">
        <f>IF(saisie!H12=2,saisie!M12,IF(saisie!H13=2,saisie!M13,IF(saisie!H14=2,saisie!M14,saisie!M15)))</f>
        <v>0.52631578947368418</v>
      </c>
      <c r="I14" s="193">
        <f>IF(saisie!H12=2,saisie!N12,IF(saisie!H13=2,saisie!N13,IF(saisie!H14=2,saisie!N14,saisie!N15)))</f>
        <v>4</v>
      </c>
    </row>
    <row r="15" spans="1:10" ht="18" customHeight="1" thickBot="1" x14ac:dyDescent="0.3">
      <c r="A15" s="185"/>
      <c r="B15" s="118" t="str">
        <f>IF(saisie!H12=2,saisie!C12,IF(saisie!H13=2,saisie!C13,IF(saisie!H14=2,saisie!C14,saisie!C15)))</f>
        <v>Stéphane</v>
      </c>
      <c r="C15" s="187"/>
      <c r="D15" s="187"/>
      <c r="E15" s="187"/>
      <c r="F15" s="187"/>
      <c r="G15" s="189"/>
      <c r="H15" s="189"/>
      <c r="I15" s="194"/>
    </row>
    <row r="16" spans="1:10" ht="18" customHeight="1" x14ac:dyDescent="0.25">
      <c r="A16" s="184">
        <v>3</v>
      </c>
      <c r="B16" s="117" t="str">
        <f>IF(saisie!H12=3,saisie!B12,IF(saisie!H13=3,saisie!B13,IF(saisie!H14=3,saisie!B14,saisie!B15)))</f>
        <v>DARRAS</v>
      </c>
      <c r="C16" s="186" t="str">
        <f>IF(saisie!H12=3,saisie!E12,IF(saisie!H13=3,saisie!E13,IF(saisie!H14=3,saisie!E14,saisie!E15)))</f>
        <v>020562W</v>
      </c>
      <c r="D16" s="186">
        <f>IF(saisie!H12=3,saisie!I12,IF(saisie!H13=3,saisie!I13,IF(saisie!H14=3,saisie!I14,saisie!I15)))</f>
        <v>2</v>
      </c>
      <c r="E16" s="186">
        <f>IF(saisie!H12=3,saisie!J12,IF(saisie!H13=3,saisie!J13,IF(saisie!H14=3,saisie!J14,saisie!J15)))</f>
        <v>69</v>
      </c>
      <c r="F16" s="186">
        <f>IF(saisie!H12=3,saisie!K12,IF(saisie!H13=3,saisie!K13,IF(saisie!H14=3,saisie!K14,saisie!K15)))</f>
        <v>144</v>
      </c>
      <c r="G16" s="188">
        <f>IF(saisie!H12=3,saisie!L12,IF(saisie!H13=3,saisie!L13,IF(saisie!H14=3,saisie!L14,saisie!L15)))</f>
        <v>0.47916666666666669</v>
      </c>
      <c r="H16" s="188">
        <f>IF(saisie!H12=3,saisie!M12,IF(saisie!H13=3,saisie!M13,IF(saisie!H14=3,saisie!M14,saisie!M15)))</f>
        <v>0.90909090909090906</v>
      </c>
      <c r="I16" s="193">
        <f>IF(saisie!H12=3,saisie!N12,IF(saisie!H13=3,saisie!N13,IF(saisie!H14=3,saisie!N14,saisie!N15)))</f>
        <v>7</v>
      </c>
    </row>
    <row r="17" spans="1:9" ht="18" customHeight="1" thickBot="1" x14ac:dyDescent="0.3">
      <c r="A17" s="185"/>
      <c r="B17" s="118" t="str">
        <f>IF(saisie!H12=3,saisie!C12,IF(saisie!H13=3,saisie!C13,IF(saisie!H14=3,saisie!C14,saisie!C15)))</f>
        <v>Didier</v>
      </c>
      <c r="C17" s="187"/>
      <c r="D17" s="187"/>
      <c r="E17" s="187"/>
      <c r="F17" s="187"/>
      <c r="G17" s="189"/>
      <c r="H17" s="189"/>
      <c r="I17" s="194"/>
    </row>
    <row r="18" spans="1:9" ht="18" customHeight="1" x14ac:dyDescent="0.25">
      <c r="A18" s="184">
        <v>4</v>
      </c>
      <c r="B18" s="117" t="str">
        <f>IF(saisie!H12=4,saisie!B12,IF(saisie!H13=4,saisie!B13,IF(saisie!H14=4,saisie!B14,saisie!B15)))</f>
        <v>CRAMPON</v>
      </c>
      <c r="C18" s="186" t="str">
        <f>IF(saisie!H12=4,saisie!E12,IF(saisie!H13=4,saisie!E13,IF(saisie!H14=4,saisie!E14,saisie!E15)))</f>
        <v>020867P</v>
      </c>
      <c r="D18" s="186">
        <f>IF(saisie!H12=4,saisie!I12,IF(saisie!H13=4,saisie!I13,IF(saisie!H14=4,saisie!I14,saisie!I15)))</f>
        <v>2</v>
      </c>
      <c r="E18" s="186">
        <f>IF(saisie!H12=4,saisie!J12,IF(saisie!H13=4,saisie!J13,IF(saisie!H14=4,saisie!J14,saisie!J15)))</f>
        <v>65</v>
      </c>
      <c r="F18" s="186">
        <f>IF(saisie!H12=4,saisie!K12,IF(saisie!H13=4,saisie!K13,IF(saisie!H14=4,saisie!K14,saisie!K15)))</f>
        <v>161</v>
      </c>
      <c r="G18" s="188">
        <f>IF(saisie!H12=4,saisie!L12,IF(saisie!H13=4,saisie!L13,IF(saisie!H14=4,saisie!L14,saisie!L15)))</f>
        <v>0.40372670807453415</v>
      </c>
      <c r="H18" s="188">
        <f>IF(saisie!H12=4,saisie!M12,IF(saisie!H13=4,saisie!M13,IF(saisie!H14=4,saisie!M14,saisie!M15)))</f>
        <v>0.45</v>
      </c>
      <c r="I18" s="193">
        <f>IF(saisie!H12=4,saisie!N12,IF(saisie!H13=4,saisie!N13,IF(saisie!H14=4,saisie!N14,saisie!N15)))</f>
        <v>4</v>
      </c>
    </row>
    <row r="19" spans="1:9" ht="18" customHeight="1" thickBot="1" x14ac:dyDescent="0.3">
      <c r="A19" s="185"/>
      <c r="B19" s="118" t="str">
        <f>IF(saisie!H12=4,saisie!C12,IF(saisie!H13=4,saisie!C13,IF(saisie!H14=4,saisie!C14,saisie!C15)))</f>
        <v>Freddy</v>
      </c>
      <c r="C19" s="187"/>
      <c r="D19" s="187"/>
      <c r="E19" s="187"/>
      <c r="F19" s="187"/>
      <c r="G19" s="189"/>
      <c r="H19" s="189"/>
      <c r="I19" s="194"/>
    </row>
    <row r="20" spans="1:9" ht="25" customHeight="1" thickBot="1" x14ac:dyDescent="0.3">
      <c r="A20" s="5"/>
    </row>
    <row r="21" spans="1:9" ht="20.149999999999999" customHeight="1" thickBot="1" x14ac:dyDescent="0.3">
      <c r="A21" s="190" t="s">
        <v>51</v>
      </c>
      <c r="B21" s="191"/>
      <c r="C21" s="191"/>
      <c r="D21" s="191"/>
      <c r="E21" s="191"/>
      <c r="F21" s="191"/>
      <c r="G21" s="191"/>
      <c r="H21" s="191"/>
      <c r="I21" s="192"/>
    </row>
    <row r="22" spans="1:9" ht="22" customHeight="1" x14ac:dyDescent="0.25">
      <c r="A22" s="56">
        <v>1</v>
      </c>
      <c r="B22" s="119"/>
      <c r="C22" s="120"/>
      <c r="D22" s="121"/>
      <c r="E22" s="122"/>
      <c r="F22" s="122"/>
      <c r="G22" s="122"/>
      <c r="H22" s="122"/>
      <c r="I22" s="123"/>
    </row>
    <row r="23" spans="1:9" ht="22" customHeight="1" thickBot="1" x14ac:dyDescent="0.3">
      <c r="A23" s="57">
        <v>2</v>
      </c>
      <c r="B23" s="124"/>
      <c r="C23" s="125"/>
      <c r="D23" s="126"/>
      <c r="E23" s="127"/>
      <c r="F23" s="127"/>
      <c r="G23" s="127"/>
      <c r="H23" s="127"/>
      <c r="I23" s="128"/>
    </row>
    <row r="24" spans="1:9" ht="22" customHeight="1" x14ac:dyDescent="0.25">
      <c r="A24" s="167" t="str">
        <f>saisie!A11</f>
        <v>Edition 09/2021</v>
      </c>
    </row>
    <row r="25" spans="1:9" ht="22" customHeight="1" x14ac:dyDescent="0.25">
      <c r="A25" s="6" t="s">
        <v>52</v>
      </c>
    </row>
    <row r="26" spans="1:9" ht="22" customHeight="1" x14ac:dyDescent="0.35">
      <c r="A26" s="7" t="str">
        <f>IF(saisie!C9="","",saisie!C9)</f>
        <v>JONARD Hervé</v>
      </c>
    </row>
    <row r="27" spans="1:9" ht="22" customHeight="1" x14ac:dyDescent="0.3">
      <c r="A27" s="2" t="str">
        <f>saisie!B9</f>
        <v>Responsable de Salle</v>
      </c>
      <c r="C27" s="139" t="s">
        <v>53</v>
      </c>
      <c r="D27" s="140" t="str">
        <f>A26</f>
        <v>JONARD Hervé</v>
      </c>
    </row>
    <row r="28" spans="1:9" ht="12" customHeight="1" x14ac:dyDescent="0.25"/>
  </sheetData>
  <sheetProtection sheet="1" objects="1" scenarios="1"/>
  <mergeCells count="44">
    <mergeCell ref="A2:I2"/>
    <mergeCell ref="A3:I3"/>
    <mergeCell ref="I12:I13"/>
    <mergeCell ref="A5:I5"/>
    <mergeCell ref="A6:I6"/>
    <mergeCell ref="A10:A11"/>
    <mergeCell ref="B10:B11"/>
    <mergeCell ref="C10:C11"/>
    <mergeCell ref="E10:E11"/>
    <mergeCell ref="F10:F11"/>
    <mergeCell ref="G10:H10"/>
    <mergeCell ref="H12:H13"/>
    <mergeCell ref="F12:F13"/>
    <mergeCell ref="G12:G13"/>
    <mergeCell ref="H16:H17"/>
    <mergeCell ref="I16:I17"/>
    <mergeCell ref="I10:I11"/>
    <mergeCell ref="D12:D13"/>
    <mergeCell ref="E12:E13"/>
    <mergeCell ref="G14:G15"/>
    <mergeCell ref="F14:F15"/>
    <mergeCell ref="E14:E15"/>
    <mergeCell ref="D14:D15"/>
    <mergeCell ref="G16:G17"/>
    <mergeCell ref="I14:I15"/>
    <mergeCell ref="H14:H15"/>
    <mergeCell ref="D16:D17"/>
    <mergeCell ref="E16:E17"/>
    <mergeCell ref="F16:F17"/>
    <mergeCell ref="D18:D19"/>
    <mergeCell ref="E18:E19"/>
    <mergeCell ref="F18:F19"/>
    <mergeCell ref="G18:G19"/>
    <mergeCell ref="A21:I21"/>
    <mergeCell ref="H18:H19"/>
    <mergeCell ref="I18:I19"/>
    <mergeCell ref="A16:A17"/>
    <mergeCell ref="C12:C13"/>
    <mergeCell ref="C14:C15"/>
    <mergeCell ref="C16:C17"/>
    <mergeCell ref="C18:C19"/>
    <mergeCell ref="A12:A13"/>
    <mergeCell ref="A14:A15"/>
    <mergeCell ref="A18:A19"/>
  </mergeCells>
  <phoneticPr fontId="0" type="noConversion"/>
  <printOptions horizontalCentered="1"/>
  <pageMargins left="0" right="0" top="0.39370078740157483" bottom="0" header="0.51181102362204722" footer="0.11811023622047245"/>
  <pageSetup paperSize="9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9"/>
  <sheetViews>
    <sheetView showGridLines="0" showRowColHeaders="0" workbookViewId="0">
      <selection activeCell="E8" sqref="E8:E9"/>
    </sheetView>
  </sheetViews>
  <sheetFormatPr baseColWidth="10" defaultRowHeight="12.5" x14ac:dyDescent="0.25"/>
  <cols>
    <col min="1" max="1" width="27.453125" customWidth="1"/>
    <col min="2" max="2" width="8.54296875" customWidth="1"/>
    <col min="3" max="3" width="31.81640625" customWidth="1"/>
    <col min="4" max="4" width="12.7265625" customWidth="1"/>
    <col min="5" max="5" width="19.7265625" customWidth="1"/>
  </cols>
  <sheetData>
    <row r="1" spans="1:5" ht="12" customHeight="1" thickTop="1" x14ac:dyDescent="0.25">
      <c r="A1" s="88"/>
      <c r="B1" s="89"/>
      <c r="C1" s="89"/>
      <c r="D1" s="89"/>
      <c r="E1" s="90"/>
    </row>
    <row r="2" spans="1:5" ht="20" x14ac:dyDescent="0.25">
      <c r="A2" s="216" t="s">
        <v>54</v>
      </c>
      <c r="B2" s="217"/>
      <c r="C2" s="217"/>
      <c r="D2" s="217"/>
      <c r="E2" s="218"/>
    </row>
    <row r="3" spans="1:5" ht="12" customHeight="1" x14ac:dyDescent="0.25">
      <c r="A3" s="91"/>
      <c r="B3" s="63"/>
      <c r="C3" s="63"/>
      <c r="D3" s="63"/>
      <c r="E3" s="92"/>
    </row>
    <row r="4" spans="1:5" ht="12" customHeight="1" x14ac:dyDescent="0.25">
      <c r="A4" s="93"/>
      <c r="B4" s="64" t="s">
        <v>30</v>
      </c>
      <c r="C4" s="64" t="str">
        <f>saisie!C10</f>
        <v>FINALE de LIGUE</v>
      </c>
      <c r="D4" s="65" t="str">
        <f>saisie!C5</f>
        <v>3 BANDES</v>
      </c>
      <c r="E4" s="94" t="str">
        <f>saisie!C6</f>
        <v>NAT. 2</v>
      </c>
    </row>
    <row r="5" spans="1:5" ht="12" customHeight="1" x14ac:dyDescent="0.25">
      <c r="A5" s="93"/>
      <c r="B5" s="64"/>
      <c r="C5" s="64"/>
      <c r="D5" s="63"/>
      <c r="E5" s="92"/>
    </row>
    <row r="6" spans="1:5" ht="18" customHeight="1" x14ac:dyDescent="0.25">
      <c r="A6" s="100" t="s">
        <v>27</v>
      </c>
      <c r="B6" s="66" t="s">
        <v>55</v>
      </c>
      <c r="C6" s="65" t="str">
        <f>transmission!B12</f>
        <v>BILLORÉ</v>
      </c>
      <c r="D6" s="66" t="s">
        <v>59</v>
      </c>
      <c r="E6" s="95" t="str">
        <f>transmission!C12</f>
        <v>119954Q</v>
      </c>
    </row>
    <row r="7" spans="1:5" ht="12" customHeight="1" x14ac:dyDescent="0.25">
      <c r="A7" s="96"/>
      <c r="B7" s="66" t="s">
        <v>56</v>
      </c>
      <c r="C7" s="65" t="str">
        <f>transmission!B13</f>
        <v>Didier</v>
      </c>
      <c r="D7" s="66" t="s">
        <v>60</v>
      </c>
      <c r="E7" s="95" t="str">
        <f>IF(saisie!H12=1,saisie!F12,IF(saisie!H13=1,saisie!F13,IF(saisie!H14=1,saisie!F14,saisie!F15)))</f>
        <v>Roye</v>
      </c>
    </row>
    <row r="8" spans="1:5" ht="12" customHeight="1" x14ac:dyDescent="0.25">
      <c r="A8" s="96"/>
      <c r="B8" s="66" t="s">
        <v>57</v>
      </c>
      <c r="C8" s="63"/>
      <c r="D8" s="219" t="s">
        <v>32</v>
      </c>
      <c r="E8" s="220"/>
    </row>
    <row r="9" spans="1:5" ht="12" customHeight="1" x14ac:dyDescent="0.25">
      <c r="A9" s="96"/>
      <c r="B9" s="63"/>
      <c r="C9" s="63"/>
      <c r="D9" s="219"/>
      <c r="E9" s="220"/>
    </row>
    <row r="10" spans="1:5" ht="12" customHeight="1" x14ac:dyDescent="0.25">
      <c r="A10" s="96"/>
      <c r="B10" s="63"/>
      <c r="C10" s="63"/>
      <c r="D10" s="63"/>
      <c r="E10" s="92"/>
    </row>
    <row r="11" spans="1:5" ht="18" customHeight="1" x14ac:dyDescent="0.25">
      <c r="A11" s="100" t="s">
        <v>28</v>
      </c>
      <c r="B11" s="66" t="s">
        <v>55</v>
      </c>
      <c r="C11" s="65" t="str">
        <f>transmission!B14</f>
        <v>CAILLET</v>
      </c>
      <c r="D11" s="66" t="s">
        <v>59</v>
      </c>
      <c r="E11" s="95" t="str">
        <f>transmission!C14</f>
        <v>112218C</v>
      </c>
    </row>
    <row r="12" spans="1:5" ht="12" customHeight="1" x14ac:dyDescent="0.25">
      <c r="A12" s="96"/>
      <c r="B12" s="66" t="s">
        <v>56</v>
      </c>
      <c r="C12" s="65" t="str">
        <f>transmission!B15</f>
        <v>Stéphane</v>
      </c>
      <c r="D12" s="66" t="s">
        <v>60</v>
      </c>
      <c r="E12" s="95" t="str">
        <f>IF(saisie!H12=2,saisie!F12,IF(saisie!H13=2,saisie!F13,IF(saisie!H14=2,saisie!F14,saisie!F15)))</f>
        <v>Pont de Metz</v>
      </c>
    </row>
    <row r="13" spans="1:5" ht="12" customHeight="1" x14ac:dyDescent="0.25">
      <c r="A13" s="96"/>
      <c r="B13" s="66" t="s">
        <v>57</v>
      </c>
      <c r="C13" s="63"/>
      <c r="D13" s="219" t="s">
        <v>32</v>
      </c>
      <c r="E13" s="220"/>
    </row>
    <row r="14" spans="1:5" ht="12" customHeight="1" x14ac:dyDescent="0.25">
      <c r="A14" s="96"/>
      <c r="B14" s="66"/>
      <c r="C14" s="63"/>
      <c r="D14" s="219"/>
      <c r="E14" s="220"/>
    </row>
    <row r="15" spans="1:5" ht="12" customHeight="1" x14ac:dyDescent="0.25">
      <c r="A15" s="96"/>
      <c r="B15" s="66"/>
      <c r="C15" s="63"/>
      <c r="D15" s="63"/>
      <c r="E15" s="92"/>
    </row>
    <row r="16" spans="1:5" ht="18" customHeight="1" x14ac:dyDescent="0.25">
      <c r="A16" s="100" t="s">
        <v>29</v>
      </c>
      <c r="B16" s="66" t="s">
        <v>58</v>
      </c>
      <c r="C16" s="137" t="str">
        <f>saisie!C9</f>
        <v>JONARD Hervé</v>
      </c>
      <c r="D16" s="63" t="s">
        <v>32</v>
      </c>
      <c r="E16" s="136" t="str">
        <f>C16</f>
        <v>JONARD Hervé</v>
      </c>
    </row>
    <row r="17" spans="1:5" ht="12" customHeight="1" thickBot="1" x14ac:dyDescent="0.3">
      <c r="A17" s="97"/>
      <c r="B17" s="98"/>
      <c r="C17" s="98"/>
      <c r="D17" s="98"/>
      <c r="E17" s="99"/>
    </row>
    <row r="18" spans="1:5" ht="13" thickTop="1" x14ac:dyDescent="0.25"/>
    <row r="19" spans="1:5" ht="13" x14ac:dyDescent="0.3">
      <c r="A19" s="215" t="s">
        <v>77</v>
      </c>
      <c r="B19" s="215"/>
      <c r="C19" s="215"/>
      <c r="D19" s="215"/>
      <c r="E19" s="215"/>
    </row>
  </sheetData>
  <sheetProtection sheet="1" objects="1" scenarios="1"/>
  <mergeCells count="6">
    <mergeCell ref="A19:E19"/>
    <mergeCell ref="A2:E2"/>
    <mergeCell ref="D8:D9"/>
    <mergeCell ref="E8:E9"/>
    <mergeCell ref="D13:D14"/>
    <mergeCell ref="E13:E14"/>
  </mergeCells>
  <phoneticPr fontId="0" type="noConversion"/>
  <conditionalFormatting sqref="E8:E9 E13:E14">
    <cfRule type="cellIs" dxfId="2" priority="1" stopIfTrue="1" operator="equal">
      <formula>$A$1</formula>
    </cfRule>
    <cfRule type="cellIs" dxfId="1" priority="2" stopIfTrue="1" operator="equal">
      <formula>"OUI"</formula>
    </cfRule>
    <cfRule type="cellIs" dxfId="0" priority="3" stopIfTrue="1" operator="equal">
      <formula>"NON"</formula>
    </cfRule>
  </conditionalFormatting>
  <printOptions horizontalCentered="1"/>
  <pageMargins left="0" right="0" top="0.19685039370078741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saisie</vt:lpstr>
      <vt:lpstr>parties</vt:lpstr>
      <vt:lpstr>résultats</vt:lpstr>
      <vt:lpstr>transmission</vt:lpstr>
      <vt:lpstr>Engagement</vt:lpstr>
      <vt:lpstr>résultats!Zone_d_impression</vt:lpstr>
      <vt:lpstr>saisie!Zone_d_impression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DELGOVE</dc:creator>
  <cp:lastModifiedBy>genty</cp:lastModifiedBy>
  <cp:lastPrinted>2022-03-06T16:08:13Z</cp:lastPrinted>
  <dcterms:created xsi:type="dcterms:W3CDTF">2000-01-13T22:47:04Z</dcterms:created>
  <dcterms:modified xsi:type="dcterms:W3CDTF">2022-03-07T10:35:30Z</dcterms:modified>
</cp:coreProperties>
</file>