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900" tabRatio="601" activeTab="2"/>
  </bookViews>
  <sheets>
    <sheet name="saisie" sheetId="1" r:id="rId1"/>
    <sheet name="parties" sheetId="2" r:id="rId2"/>
    <sheet name="résultats" sheetId="3" r:id="rId3"/>
    <sheet name="transmission" sheetId="4" r:id="rId4"/>
    <sheet name="Engagement" sheetId="5" r:id="rId5"/>
  </sheets>
  <definedNames>
    <definedName name="_xlfn.SINGLE" hidden="1">#NAME?</definedName>
    <definedName name="_xlnm.Print_Area" localSheetId="2">'résultats'!$A$1:$T$26</definedName>
    <definedName name="_xlnm.Print_Area" localSheetId="0">'saisie'!$A$1:$F$15</definedName>
  </definedNames>
  <calcPr fullCalcOnLoad="1"/>
</workbook>
</file>

<file path=xl/sharedStrings.xml><?xml version="1.0" encoding="utf-8"?>
<sst xmlns="http://schemas.openxmlformats.org/spreadsheetml/2006/main" count="112" uniqueCount="92">
  <si>
    <t>CLT</t>
  </si>
  <si>
    <t>match</t>
  </si>
  <si>
    <t xml:space="preserve"> </t>
  </si>
  <si>
    <t>Série</t>
  </si>
  <si>
    <t>STADE</t>
  </si>
  <si>
    <t>MODE DE JEU</t>
  </si>
  <si>
    <t>CATEGORIE</t>
  </si>
  <si>
    <t>LIEU</t>
  </si>
  <si>
    <t>DATE</t>
  </si>
  <si>
    <t>JOUEUR 1</t>
  </si>
  <si>
    <t>JOUEUR 2</t>
  </si>
  <si>
    <t>JOUEUR 3</t>
  </si>
  <si>
    <t>JOUEUR 4</t>
  </si>
  <si>
    <t>Prénom</t>
  </si>
  <si>
    <t>Moyenne</t>
  </si>
  <si>
    <t>Club</t>
  </si>
  <si>
    <t>Place</t>
  </si>
  <si>
    <t>Points</t>
  </si>
  <si>
    <t>Reprises</t>
  </si>
  <si>
    <t>Moy.Gen.</t>
  </si>
  <si>
    <t>Moy.Part.</t>
  </si>
  <si>
    <t>Responsable de Salle</t>
  </si>
  <si>
    <t>LES PARTIES</t>
  </si>
  <si>
    <t>Points A</t>
  </si>
  <si>
    <t>Série A</t>
  </si>
  <si>
    <t>Points B</t>
  </si>
  <si>
    <t>Série B</t>
  </si>
  <si>
    <t>JOUEUR QUALIFIE</t>
  </si>
  <si>
    <t>REMPLACANT EVENTUEL</t>
  </si>
  <si>
    <t>RESPONSABLE</t>
  </si>
  <si>
    <t>dans</t>
  </si>
  <si>
    <t>Prochain STADE</t>
  </si>
  <si>
    <t>Signature</t>
  </si>
  <si>
    <t>PTS CLT</t>
  </si>
  <si>
    <t>N° Licence</t>
  </si>
  <si>
    <t>NOM</t>
  </si>
  <si>
    <t>FEUILLE  DE  SAISIE</t>
  </si>
  <si>
    <r>
      <t>Nom</t>
    </r>
    <r>
      <rPr>
        <sz val="10"/>
        <rFont val="Arial"/>
        <family val="2"/>
      </rPr>
      <t xml:space="preserve">  :</t>
    </r>
  </si>
  <si>
    <r>
      <t>Adresse</t>
    </r>
    <r>
      <rPr>
        <sz val="10"/>
        <rFont val="Arial"/>
        <family val="2"/>
      </rPr>
      <t xml:space="preserve"> :</t>
    </r>
  </si>
  <si>
    <t>N° de licence</t>
  </si>
  <si>
    <r>
      <t>Prénom</t>
    </r>
    <r>
      <rPr>
        <sz val="10"/>
        <rFont val="Arial"/>
        <family val="2"/>
      </rPr>
      <t xml:space="preserve"> :</t>
    </r>
  </si>
  <si>
    <r>
      <t>Nom</t>
    </r>
    <r>
      <rPr>
        <sz val="10"/>
        <rFont val="Arial"/>
        <family val="2"/>
      </rPr>
      <t xml:space="preserve"> :</t>
    </r>
  </si>
  <si>
    <t>Les joueurs déclarés forfaits doivent figurer dans ce cadre à la suite</t>
  </si>
  <si>
    <r>
      <t>Signature</t>
    </r>
    <r>
      <rPr>
        <sz val="10"/>
        <rFont val="Arial"/>
        <family val="2"/>
      </rPr>
      <t xml:space="preserve"> :</t>
    </r>
  </si>
  <si>
    <r>
      <t>NOM et Prénom du responsable des présents résultats</t>
    </r>
    <r>
      <rPr>
        <sz val="10"/>
        <rFont val="Arial"/>
        <family val="2"/>
      </rPr>
      <t xml:space="preserve"> :</t>
    </r>
  </si>
  <si>
    <t>NOMS  et  Prénoms</t>
  </si>
  <si>
    <t>Moyennes</t>
  </si>
  <si>
    <t>générale</t>
  </si>
  <si>
    <t>particulière</t>
  </si>
  <si>
    <t>de match</t>
  </si>
  <si>
    <r>
      <t>Directeur de Jeu</t>
    </r>
    <r>
      <rPr>
        <b/>
        <sz val="12"/>
        <rFont val="Arial"/>
        <family val="2"/>
      </rPr>
      <t xml:space="preserve">  :</t>
    </r>
  </si>
  <si>
    <t>Pts</t>
  </si>
  <si>
    <t>gén.</t>
  </si>
  <si>
    <t>part.</t>
  </si>
  <si>
    <r>
      <t xml:space="preserve">     </t>
    </r>
    <r>
      <rPr>
        <u val="single"/>
        <sz val="12"/>
        <rFont val="Arial"/>
        <family val="2"/>
      </rPr>
      <t>MODE  de  JEU</t>
    </r>
    <r>
      <rPr>
        <sz val="12"/>
        <rFont val="Arial"/>
        <family val="2"/>
      </rPr>
      <t xml:space="preserve">   :</t>
    </r>
  </si>
  <si>
    <r>
      <t>CATEGORIE</t>
    </r>
    <r>
      <rPr>
        <sz val="12"/>
        <rFont val="Arial"/>
        <family val="2"/>
      </rPr>
      <t xml:space="preserve">  :</t>
    </r>
  </si>
  <si>
    <r>
      <t>STADE</t>
    </r>
    <r>
      <rPr>
        <sz val="12"/>
        <rFont val="Arial"/>
        <family val="2"/>
      </rPr>
      <t xml:space="preserve">  :</t>
    </r>
  </si>
  <si>
    <t>BORDEREAU D'ENGAGEMENT</t>
  </si>
  <si>
    <r>
      <t>Club</t>
    </r>
    <r>
      <rPr>
        <sz val="10"/>
        <rFont val="Arial"/>
        <family val="2"/>
      </rPr>
      <t xml:space="preserve"> :</t>
    </r>
  </si>
  <si>
    <r>
      <t>N° de licence</t>
    </r>
    <r>
      <rPr>
        <sz val="10"/>
        <rFont val="Arial"/>
        <family val="2"/>
      </rPr>
      <t xml:space="preserve"> :</t>
    </r>
  </si>
  <si>
    <t>Renseigner uniquement les cases bleues</t>
  </si>
  <si>
    <r>
      <t xml:space="preserve">  </t>
    </r>
    <r>
      <rPr>
        <b/>
        <i/>
        <u val="single"/>
        <sz val="12"/>
        <color indexed="10"/>
        <rFont val="Arial"/>
        <family val="2"/>
      </rPr>
      <t>Renseigner uniquement</t>
    </r>
  </si>
  <si>
    <r>
      <t xml:space="preserve">  </t>
    </r>
    <r>
      <rPr>
        <b/>
        <i/>
        <u val="single"/>
        <sz val="12"/>
        <color indexed="10"/>
        <rFont val="Arial"/>
        <family val="2"/>
      </rPr>
      <t>les cases bleues  ! ! !</t>
    </r>
  </si>
  <si>
    <t>Rep.</t>
  </si>
  <si>
    <t>Moy.</t>
  </si>
  <si>
    <t>Joueur A</t>
  </si>
  <si>
    <t>Joueur B</t>
  </si>
  <si>
    <t>FINALE de SOMME</t>
  </si>
  <si>
    <t>Feuille de transmission des résultats techniques</t>
  </si>
  <si>
    <t>CHAMPIONNATS INDIVIDUELS</t>
  </si>
  <si>
    <r>
      <t>Stade</t>
    </r>
    <r>
      <rPr>
        <b/>
        <sz val="10"/>
        <rFont val="Arial"/>
        <family val="2"/>
      </rPr>
      <t xml:space="preserve"> :</t>
    </r>
  </si>
  <si>
    <r>
      <t>Lieu</t>
    </r>
    <r>
      <rPr>
        <b/>
        <sz val="10"/>
        <rFont val="Arial"/>
        <family val="2"/>
      </rPr>
      <t xml:space="preserve"> :</t>
    </r>
  </si>
  <si>
    <r>
      <t>Catégorie</t>
    </r>
    <r>
      <rPr>
        <b/>
        <sz val="10"/>
        <rFont val="Arial"/>
        <family val="2"/>
      </rPr>
      <t xml:space="preserve"> :</t>
    </r>
  </si>
  <si>
    <r>
      <t>Date</t>
    </r>
    <r>
      <rPr>
        <b/>
        <sz val="10"/>
        <rFont val="Arial"/>
        <family val="2"/>
      </rPr>
      <t xml:space="preserve"> :</t>
    </r>
  </si>
  <si>
    <t>COMITE DEPARTEMENTAL de BILLARD de la SOMME</t>
  </si>
  <si>
    <t>Dans la case signature (case bleue), préciser par OUI ou par NON si le joueur s'engage pour le tour suivant.</t>
  </si>
  <si>
    <t>FINALE de LIGUE</t>
  </si>
  <si>
    <t>LIBRE</t>
  </si>
  <si>
    <t>Edition 09/2017</t>
  </si>
  <si>
    <t>B. C. Friville-Escarbotin</t>
  </si>
  <si>
    <t>CADETS</t>
  </si>
  <si>
    <t>10/04/2022</t>
  </si>
  <si>
    <t>LEBORGNE</t>
  </si>
  <si>
    <t>CORENTIN</t>
  </si>
  <si>
    <t>JOLY</t>
  </si>
  <si>
    <t>KENAN</t>
  </si>
  <si>
    <t>MALHERBE</t>
  </si>
  <si>
    <t>KENTIN</t>
  </si>
  <si>
    <t>LEA</t>
  </si>
  <si>
    <t>FRIVILLE</t>
  </si>
  <si>
    <t>ABBEVILLE</t>
  </si>
  <si>
    <t>VIGNACOURT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</si>
</sst>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d\ mmmm\ yyyy"/>
    <numFmt numFmtId="175" formatCode="0.0000000"/>
    <numFmt numFmtId="176" formatCode="0.000"/>
  </numFmts>
  <fonts count="73">
    <font>
      <sz val="10"/>
      <name val="Arial"/>
      <family val="0"/>
    </font>
    <font>
      <b/>
      <sz val="10"/>
      <name val="Arial"/>
      <family val="2"/>
    </font>
    <font>
      <b/>
      <i/>
      <sz val="26"/>
      <name val="Algerian"/>
      <family val="5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i/>
      <sz val="16"/>
      <color indexed="10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b/>
      <i/>
      <sz val="26"/>
      <color indexed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i/>
      <sz val="14"/>
      <color indexed="10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b/>
      <i/>
      <sz val="10"/>
      <name val="Arial"/>
      <family val="2"/>
    </font>
    <font>
      <b/>
      <i/>
      <sz val="12"/>
      <color indexed="10"/>
      <name val="Verdana"/>
      <family val="2"/>
    </font>
    <font>
      <sz val="9"/>
      <name val="Verdana"/>
      <family val="2"/>
    </font>
    <font>
      <sz val="16"/>
      <name val="Arial"/>
      <family val="2"/>
    </font>
    <font>
      <sz val="14"/>
      <color indexed="12"/>
      <name val="Arial"/>
      <family val="2"/>
    </font>
    <font>
      <sz val="8"/>
      <color indexed="10"/>
      <name val="Arial"/>
      <family val="2"/>
    </font>
    <font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61" fillId="27" borderId="1" applyNumberFormat="0" applyAlignment="0" applyProtection="0"/>
    <xf numFmtId="0" fontId="62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22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13" xfId="0" applyBorder="1" applyAlignment="1">
      <alignment vertical="center"/>
    </xf>
    <xf numFmtId="2" fontId="0" fillId="0" borderId="13" xfId="0" applyNumberForma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9" fillId="34" borderId="16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25" fillId="0" borderId="23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12" fillId="33" borderId="30" xfId="0" applyFont="1" applyFill="1" applyBorder="1" applyAlignment="1">
      <alignment horizontal="center"/>
    </xf>
    <xf numFmtId="0" fontId="12" fillId="33" borderId="31" xfId="0" applyFont="1" applyFill="1" applyBorder="1" applyAlignment="1">
      <alignment horizontal="center"/>
    </xf>
    <xf numFmtId="0" fontId="12" fillId="33" borderId="32" xfId="0" applyFont="1" applyFill="1" applyBorder="1" applyAlignment="1">
      <alignment horizontal="center"/>
    </xf>
    <xf numFmtId="0" fontId="12" fillId="33" borderId="33" xfId="0" applyFont="1" applyFill="1" applyBorder="1" applyAlignment="1">
      <alignment horizontal="center"/>
    </xf>
    <xf numFmtId="0" fontId="12" fillId="33" borderId="34" xfId="0" applyFont="1" applyFill="1" applyBorder="1" applyAlignment="1">
      <alignment horizontal="center"/>
    </xf>
    <xf numFmtId="0" fontId="12" fillId="33" borderId="35" xfId="0" applyFont="1" applyFill="1" applyBorder="1" applyAlignment="1">
      <alignment horizontal="center"/>
    </xf>
    <xf numFmtId="0" fontId="12" fillId="33" borderId="36" xfId="0" applyFont="1" applyFill="1" applyBorder="1" applyAlignment="1">
      <alignment horizontal="center"/>
    </xf>
    <xf numFmtId="0" fontId="12" fillId="33" borderId="37" xfId="0" applyFont="1" applyFill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2" fontId="12" fillId="0" borderId="35" xfId="0" applyNumberFormat="1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33" borderId="38" xfId="0" applyFont="1" applyFill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2" fontId="14" fillId="0" borderId="33" xfId="0" applyNumberFormat="1" applyFont="1" applyBorder="1" applyAlignment="1">
      <alignment horizontal="center"/>
    </xf>
    <xf numFmtId="2" fontId="14" fillId="0" borderId="40" xfId="0" applyNumberFormat="1" applyFont="1" applyBorder="1" applyAlignment="1">
      <alignment horizontal="center"/>
    </xf>
    <xf numFmtId="0" fontId="6" fillId="0" borderId="30" xfId="0" applyFont="1" applyBorder="1" applyAlignment="1">
      <alignment horizontal="left" vertic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49" fontId="0" fillId="35" borderId="13" xfId="0" applyNumberFormat="1" applyFill="1" applyBorder="1" applyAlignment="1" applyProtection="1">
      <alignment horizontal="center" vertical="center"/>
      <protection locked="0"/>
    </xf>
    <xf numFmtId="0" fontId="0" fillId="35" borderId="13" xfId="0" applyFill="1" applyBorder="1" applyAlignment="1" applyProtection="1">
      <alignment horizontal="center" vertical="center"/>
      <protection locked="0"/>
    </xf>
    <xf numFmtId="49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4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23" fillId="0" borderId="30" xfId="0" applyFont="1" applyBorder="1" applyAlignment="1">
      <alignment vertical="center"/>
    </xf>
    <xf numFmtId="0" fontId="0" fillId="0" borderId="31" xfId="0" applyBorder="1" applyAlignment="1">
      <alignment/>
    </xf>
    <xf numFmtId="16" fontId="8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49" fontId="9" fillId="0" borderId="0" xfId="0" applyNumberFormat="1" applyFont="1" applyBorder="1" applyAlignment="1">
      <alignment/>
    </xf>
    <xf numFmtId="15" fontId="0" fillId="0" borderId="0" xfId="0" applyNumberFormat="1" applyBorder="1" applyAlignment="1">
      <alignment/>
    </xf>
    <xf numFmtId="16" fontId="8" fillId="0" borderId="0" xfId="0" applyNumberFormat="1" applyFont="1" applyBorder="1" applyAlignment="1">
      <alignment/>
    </xf>
    <xf numFmtId="15" fontId="2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20" fillId="0" borderId="46" xfId="0" applyFont="1" applyBorder="1" applyAlignment="1">
      <alignment horizontal="center" vertical="center"/>
    </xf>
    <xf numFmtId="49" fontId="14" fillId="0" borderId="30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49" fontId="14" fillId="0" borderId="35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49" fontId="14" fillId="0" borderId="40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2" fontId="32" fillId="0" borderId="12" xfId="0" applyNumberFormat="1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9" fillId="34" borderId="52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 indent="1"/>
    </xf>
    <xf numFmtId="0" fontId="1" fillId="0" borderId="17" xfId="0" applyFont="1" applyBorder="1" applyAlignment="1">
      <alignment horizontal="left" vertical="center" indent="1"/>
    </xf>
    <xf numFmtId="0" fontId="1" fillId="0" borderId="53" xfId="0" applyFont="1" applyBorder="1" applyAlignment="1" applyProtection="1">
      <alignment horizontal="left" vertical="center" indent="1"/>
      <protection locked="0"/>
    </xf>
    <xf numFmtId="0" fontId="1" fillId="0" borderId="54" xfId="0" applyFont="1" applyBorder="1" applyAlignment="1" applyProtection="1">
      <alignment horizontal="center" vertical="center"/>
      <protection locked="0"/>
    </xf>
    <xf numFmtId="0" fontId="1" fillId="0" borderId="54" xfId="0" applyFont="1" applyBorder="1" applyAlignment="1" applyProtection="1">
      <alignment horizontal="left" vertical="center" indent="1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55" xfId="0" applyFont="1" applyBorder="1" applyAlignment="1" applyProtection="1">
      <alignment horizontal="left" vertical="center" indent="1"/>
      <protection locked="0"/>
    </xf>
    <xf numFmtId="0" fontId="1" fillId="0" borderId="56" xfId="0" applyFont="1" applyBorder="1" applyAlignment="1" applyProtection="1">
      <alignment horizontal="center" vertical="center"/>
      <protection locked="0"/>
    </xf>
    <xf numFmtId="0" fontId="1" fillId="0" borderId="56" xfId="0" applyFont="1" applyBorder="1" applyAlignment="1" applyProtection="1">
      <alignment horizontal="left" vertical="center" indent="1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17" fontId="22" fillId="0" borderId="18" xfId="0" applyNumberFormat="1" applyFont="1" applyBorder="1" applyAlignment="1">
      <alignment horizontal="left" vertical="center" indent="1"/>
    </xf>
    <xf numFmtId="0" fontId="20" fillId="0" borderId="57" xfId="0" applyFont="1" applyBorder="1" applyAlignment="1">
      <alignment vertical="center"/>
    </xf>
    <xf numFmtId="0" fontId="20" fillId="0" borderId="58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37" fillId="0" borderId="47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4" fillId="0" borderId="20" xfId="0" applyFont="1" applyBorder="1" applyAlignment="1">
      <alignment horizontal="left" vertical="center" indent="1" shrinkToFit="1"/>
    </xf>
    <xf numFmtId="0" fontId="10" fillId="0" borderId="0" xfId="0" applyFont="1" applyAlignment="1">
      <alignment horizontal="right"/>
    </xf>
    <xf numFmtId="0" fontId="0" fillId="0" borderId="0" xfId="0" applyAlignment="1">
      <alignment horizontal="left" indent="1"/>
    </xf>
    <xf numFmtId="17" fontId="0" fillId="35" borderId="10" xfId="0" applyNumberFormat="1" applyFill="1" applyBorder="1" applyAlignment="1" applyProtection="1">
      <alignment vertical="center"/>
      <protection locked="0"/>
    </xf>
    <xf numFmtId="0" fontId="0" fillId="35" borderId="0" xfId="0" applyFill="1" applyBorder="1" applyAlignment="1" applyProtection="1">
      <alignment vertical="center"/>
      <protection locked="0"/>
    </xf>
    <xf numFmtId="0" fontId="0" fillId="35" borderId="59" xfId="0" applyFill="1" applyBorder="1" applyAlignment="1" applyProtection="1">
      <alignment vertical="center"/>
      <protection locked="0"/>
    </xf>
    <xf numFmtId="0" fontId="0" fillId="35" borderId="10" xfId="0" applyFill="1" applyBorder="1" applyAlignment="1" applyProtection="1">
      <alignment vertical="center"/>
      <protection locked="0"/>
    </xf>
    <xf numFmtId="49" fontId="0" fillId="35" borderId="10" xfId="0" applyNumberFormat="1" applyFill="1" applyBorder="1" applyAlignment="1" applyProtection="1">
      <alignment vertical="center"/>
      <protection locked="0"/>
    </xf>
    <xf numFmtId="49" fontId="0" fillId="35" borderId="0" xfId="0" applyNumberFormat="1" applyFill="1" applyBorder="1" applyAlignment="1" applyProtection="1">
      <alignment vertical="center"/>
      <protection locked="0"/>
    </xf>
    <xf numFmtId="0" fontId="0" fillId="35" borderId="60" xfId="0" applyFill="1" applyBorder="1" applyAlignment="1" applyProtection="1">
      <alignment vertical="center"/>
      <protection locked="0"/>
    </xf>
    <xf numFmtId="0" fontId="0" fillId="35" borderId="61" xfId="0" applyFill="1" applyBorder="1" applyAlignment="1" applyProtection="1">
      <alignment vertical="center"/>
      <protection locked="0"/>
    </xf>
    <xf numFmtId="0" fontId="0" fillId="35" borderId="62" xfId="0" applyFill="1" applyBorder="1" applyAlignment="1" applyProtection="1">
      <alignment vertical="center"/>
      <protection locked="0"/>
    </xf>
    <xf numFmtId="0" fontId="0" fillId="36" borderId="63" xfId="0" applyFont="1" applyFill="1" applyBorder="1" applyAlignment="1" applyProtection="1">
      <alignment vertical="center"/>
      <protection/>
    </xf>
    <xf numFmtId="0" fontId="0" fillId="36" borderId="12" xfId="0" applyFont="1" applyFill="1" applyBorder="1" applyAlignment="1">
      <alignment vertical="center"/>
    </xf>
    <xf numFmtId="0" fontId="0" fillId="36" borderId="64" xfId="0" applyFont="1" applyFill="1" applyBorder="1" applyAlignment="1">
      <alignment vertical="center"/>
    </xf>
    <xf numFmtId="0" fontId="0" fillId="36" borderId="65" xfId="0" applyFill="1" applyBorder="1" applyAlignment="1" applyProtection="1">
      <alignment vertical="center"/>
      <protection/>
    </xf>
    <xf numFmtId="0" fontId="0" fillId="36" borderId="66" xfId="0" applyFill="1" applyBorder="1" applyAlignment="1" applyProtection="1">
      <alignment vertical="center"/>
      <protection/>
    </xf>
    <xf numFmtId="0" fontId="35" fillId="36" borderId="13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0" fillId="35" borderId="13" xfId="0" applyFill="1" applyBorder="1" applyAlignment="1" applyProtection="1">
      <alignment vertical="center" shrinkToFit="1"/>
      <protection locked="0"/>
    </xf>
    <xf numFmtId="2" fontId="0" fillId="35" borderId="13" xfId="0" applyNumberFormat="1" applyFill="1" applyBorder="1" applyAlignment="1" applyProtection="1">
      <alignment horizontal="center" vertical="center"/>
      <protection locked="0"/>
    </xf>
    <xf numFmtId="0" fontId="0" fillId="35" borderId="13" xfId="0" applyFill="1" applyBorder="1" applyAlignment="1" applyProtection="1">
      <alignment horizontal="left" vertical="center" indent="1"/>
      <protection locked="0"/>
    </xf>
    <xf numFmtId="0" fontId="0" fillId="0" borderId="13" xfId="0" applyFill="1" applyBorder="1" applyAlignment="1">
      <alignment horizontal="center" vertical="center"/>
    </xf>
    <xf numFmtId="0" fontId="37" fillId="37" borderId="66" xfId="0" applyFont="1" applyFill="1" applyBorder="1" applyAlignment="1">
      <alignment horizontal="left" vertical="center" shrinkToFit="1"/>
    </xf>
    <xf numFmtId="0" fontId="37" fillId="36" borderId="66" xfId="0" applyFont="1" applyFill="1" applyBorder="1" applyAlignment="1">
      <alignment horizontal="left" vertical="center" shrinkToFit="1"/>
    </xf>
    <xf numFmtId="0" fontId="1" fillId="37" borderId="67" xfId="0" applyFont="1" applyFill="1" applyBorder="1" applyAlignment="1">
      <alignment horizontal="left" vertical="center" indent="1" shrinkToFit="1"/>
    </xf>
    <xf numFmtId="0" fontId="1" fillId="36" borderId="67" xfId="0" applyFont="1" applyFill="1" applyBorder="1" applyAlignment="1">
      <alignment horizontal="left" vertical="center" indent="1" shrinkToFit="1"/>
    </xf>
    <xf numFmtId="0" fontId="38" fillId="0" borderId="0" xfId="0" applyFont="1" applyAlignment="1">
      <alignment/>
    </xf>
    <xf numFmtId="0" fontId="27" fillId="35" borderId="67" xfId="0" applyFont="1" applyFill="1" applyBorder="1" applyAlignment="1" applyProtection="1">
      <alignment horizontal="left" vertical="center" indent="1"/>
      <protection locked="0"/>
    </xf>
    <xf numFmtId="0" fontId="27" fillId="35" borderId="65" xfId="0" applyFont="1" applyFill="1" applyBorder="1" applyAlignment="1" applyProtection="1">
      <alignment horizontal="left" vertical="center" indent="1"/>
      <protection locked="0"/>
    </xf>
    <xf numFmtId="0" fontId="27" fillId="35" borderId="66" xfId="0" applyFont="1" applyFill="1" applyBorder="1" applyAlignment="1" applyProtection="1">
      <alignment horizontal="left" vertical="center" indent="1"/>
      <protection locked="0"/>
    </xf>
    <xf numFmtId="0" fontId="0" fillId="36" borderId="10" xfId="0" applyFill="1" applyBorder="1" applyAlignment="1" applyProtection="1">
      <alignment horizontal="left" vertical="center"/>
      <protection/>
    </xf>
    <xf numFmtId="0" fontId="0" fillId="36" borderId="0" xfId="0" applyFill="1" applyBorder="1" applyAlignment="1" applyProtection="1">
      <alignment horizontal="left" vertical="center"/>
      <protection/>
    </xf>
    <xf numFmtId="0" fontId="0" fillId="36" borderId="59" xfId="0" applyFill="1" applyBorder="1" applyAlignment="1" applyProtection="1">
      <alignment horizontal="left" vertical="center"/>
      <protection/>
    </xf>
    <xf numFmtId="0" fontId="1" fillId="37" borderId="67" xfId="0" applyFont="1" applyFill="1" applyBorder="1" applyAlignment="1">
      <alignment horizontal="center" vertical="center"/>
    </xf>
    <xf numFmtId="0" fontId="1" fillId="37" borderId="66" xfId="0" applyFont="1" applyFill="1" applyBorder="1" applyAlignment="1">
      <alignment horizontal="center" vertical="center"/>
    </xf>
    <xf numFmtId="0" fontId="1" fillId="36" borderId="67" xfId="0" applyFont="1" applyFill="1" applyBorder="1" applyAlignment="1">
      <alignment horizontal="center" vertical="center"/>
    </xf>
    <xf numFmtId="0" fontId="1" fillId="36" borderId="6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9" fillId="34" borderId="27" xfId="0" applyFont="1" applyFill="1" applyBorder="1" applyAlignment="1">
      <alignment horizontal="center" vertical="center"/>
    </xf>
    <xf numFmtId="0" fontId="19" fillId="34" borderId="28" xfId="0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1" fillId="34" borderId="68" xfId="0" applyFont="1" applyFill="1" applyBorder="1" applyAlignment="1">
      <alignment horizontal="center" vertical="center"/>
    </xf>
    <xf numFmtId="0" fontId="1" fillId="34" borderId="69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9" fillId="34" borderId="54" xfId="0" applyFont="1" applyFill="1" applyBorder="1" applyAlignment="1">
      <alignment horizontal="center" vertical="center"/>
    </xf>
    <xf numFmtId="0" fontId="19" fillId="34" borderId="70" xfId="0" applyFont="1" applyFill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8" fillId="0" borderId="46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6" fillId="0" borderId="47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2">
    <dxf>
      <fill>
        <patternFill>
          <bgColor indexed="45"/>
        </patternFill>
      </fill>
    </dxf>
    <dxf>
      <font>
        <color indexed="10"/>
      </font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352425</xdr:colOff>
      <xdr:row>0</xdr:row>
      <xdr:rowOff>133350</xdr:rowOff>
    </xdr:from>
    <xdr:to>
      <xdr:col>19</xdr:col>
      <xdr:colOff>95250</xdr:colOff>
      <xdr:row>1</xdr:row>
      <xdr:rowOff>209550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133350"/>
          <a:ext cx="952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0</xdr:row>
      <xdr:rowOff>114300</xdr:rowOff>
    </xdr:from>
    <xdr:to>
      <xdr:col>8</xdr:col>
      <xdr:colOff>342900</xdr:colOff>
      <xdr:row>0</xdr:row>
      <xdr:rowOff>857250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14300"/>
          <a:ext cx="1285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1</xdr:col>
      <xdr:colOff>657225</xdr:colOff>
      <xdr:row>0</xdr:row>
      <xdr:rowOff>828675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952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showRowColHeaders="0" zoomScalePageLayoutView="0" workbookViewId="0" topLeftCell="A1">
      <selection activeCell="D14" sqref="D14"/>
    </sheetView>
  </sheetViews>
  <sheetFormatPr defaultColWidth="11.421875" defaultRowHeight="12.75"/>
  <cols>
    <col min="1" max="1" width="11.7109375" style="0" customWidth="1"/>
    <col min="2" max="2" width="22.7109375" style="0" customWidth="1"/>
    <col min="3" max="3" width="14.7109375" style="0" customWidth="1"/>
    <col min="4" max="5" width="11.7109375" style="0" customWidth="1"/>
    <col min="6" max="6" width="28.7109375" style="0" customWidth="1"/>
    <col min="7" max="14" width="8.7109375" style="0" customWidth="1"/>
  </cols>
  <sheetData>
    <row r="1" ht="30" customHeight="1">
      <c r="A1" s="17" t="s">
        <v>36</v>
      </c>
    </row>
    <row r="2" spans="2:5" ht="30" customHeight="1">
      <c r="B2" s="175" t="s">
        <v>79</v>
      </c>
      <c r="C2" s="176"/>
      <c r="D2" s="176"/>
      <c r="E2" s="177"/>
    </row>
    <row r="3" spans="2:5" ht="19.5" customHeight="1">
      <c r="B3" s="155" t="s">
        <v>74</v>
      </c>
      <c r="C3" s="158"/>
      <c r="D3" s="158"/>
      <c r="E3" s="159"/>
    </row>
    <row r="4" spans="2:7" ht="19.5" customHeight="1">
      <c r="B4" s="156" t="s">
        <v>4</v>
      </c>
      <c r="C4" s="146" t="s">
        <v>67</v>
      </c>
      <c r="D4" s="147"/>
      <c r="E4" s="148"/>
      <c r="F4" s="7" t="s">
        <v>61</v>
      </c>
      <c r="G4" s="7"/>
    </row>
    <row r="5" spans="2:7" ht="19.5" customHeight="1">
      <c r="B5" s="156" t="s">
        <v>5</v>
      </c>
      <c r="C5" s="149" t="s">
        <v>77</v>
      </c>
      <c r="D5" s="147"/>
      <c r="E5" s="148"/>
      <c r="F5" s="63" t="s">
        <v>62</v>
      </c>
      <c r="G5" s="63"/>
    </row>
    <row r="6" spans="2:5" ht="19.5" customHeight="1">
      <c r="B6" s="156" t="s">
        <v>6</v>
      </c>
      <c r="C6" s="149" t="s">
        <v>80</v>
      </c>
      <c r="D6" s="147"/>
      <c r="E6" s="148"/>
    </row>
    <row r="7" spans="2:5" ht="19.5" customHeight="1">
      <c r="B7" s="156" t="s">
        <v>7</v>
      </c>
      <c r="C7" s="178" t="str">
        <f>B2</f>
        <v>B. C. Friville-Escarbotin</v>
      </c>
      <c r="D7" s="179"/>
      <c r="E7" s="180"/>
    </row>
    <row r="8" spans="2:5" ht="19.5" customHeight="1">
      <c r="B8" s="156" t="s">
        <v>8</v>
      </c>
      <c r="C8" s="150" t="s">
        <v>81</v>
      </c>
      <c r="D8" s="151"/>
      <c r="E8" s="148"/>
    </row>
    <row r="9" spans="2:5" ht="19.5" customHeight="1">
      <c r="B9" s="156" t="s">
        <v>21</v>
      </c>
      <c r="C9" s="149"/>
      <c r="D9" s="147"/>
      <c r="E9" s="148"/>
    </row>
    <row r="10" spans="2:5" ht="19.5" customHeight="1">
      <c r="B10" s="157" t="s">
        <v>31</v>
      </c>
      <c r="C10" s="152" t="s">
        <v>76</v>
      </c>
      <c r="D10" s="153"/>
      <c r="E10" s="154"/>
    </row>
    <row r="11" spans="1:14" ht="30" customHeight="1">
      <c r="A11" s="160" t="s">
        <v>78</v>
      </c>
      <c r="B11" s="161" t="s">
        <v>35</v>
      </c>
      <c r="C11" s="161" t="s">
        <v>13</v>
      </c>
      <c r="D11" s="161" t="s">
        <v>14</v>
      </c>
      <c r="E11" s="161" t="s">
        <v>34</v>
      </c>
      <c r="F11" s="161" t="s">
        <v>15</v>
      </c>
      <c r="G11" s="163"/>
      <c r="H11" s="169" t="s">
        <v>16</v>
      </c>
      <c r="I11" s="169" t="s">
        <v>33</v>
      </c>
      <c r="J11" s="169" t="s">
        <v>17</v>
      </c>
      <c r="K11" s="169" t="s">
        <v>18</v>
      </c>
      <c r="L11" s="169" t="s">
        <v>19</v>
      </c>
      <c r="M11" s="169" t="s">
        <v>20</v>
      </c>
      <c r="N11" s="169" t="s">
        <v>3</v>
      </c>
    </row>
    <row r="12" spans="1:14" ht="24" customHeight="1">
      <c r="A12" s="162" t="s">
        <v>9</v>
      </c>
      <c r="B12" s="166" t="s">
        <v>82</v>
      </c>
      <c r="C12" s="166" t="s">
        <v>83</v>
      </c>
      <c r="D12" s="167"/>
      <c r="E12" s="70"/>
      <c r="F12" s="168" t="s">
        <v>89</v>
      </c>
      <c r="G12" s="164"/>
      <c r="H12" s="15">
        <f>résultats!T8</f>
        <v>2</v>
      </c>
      <c r="I12" s="15">
        <f>résultats!S8</f>
        <v>4</v>
      </c>
      <c r="J12" s="15">
        <f>résultats!N8</f>
        <v>141</v>
      </c>
      <c r="K12" s="15">
        <f>résultats!O8</f>
        <v>120</v>
      </c>
      <c r="L12" s="16">
        <f>résultats!P8</f>
        <v>1.175</v>
      </c>
      <c r="M12" s="15">
        <f>résultats!Q8</f>
        <v>1.175</v>
      </c>
      <c r="N12" s="15">
        <f>résultats!R8</f>
        <v>10</v>
      </c>
    </row>
    <row r="13" spans="1:14" ht="24" customHeight="1">
      <c r="A13" s="162" t="s">
        <v>10</v>
      </c>
      <c r="B13" s="166" t="s">
        <v>84</v>
      </c>
      <c r="C13" s="166" t="s">
        <v>85</v>
      </c>
      <c r="D13" s="167"/>
      <c r="E13" s="70"/>
      <c r="F13" s="168" t="s">
        <v>90</v>
      </c>
      <c r="G13" s="164"/>
      <c r="H13" s="15">
        <f>résultats!T13</f>
        <v>3</v>
      </c>
      <c r="I13" s="15">
        <f>résultats!S13</f>
        <v>2</v>
      </c>
      <c r="J13" s="15">
        <f>résultats!N13</f>
        <v>124</v>
      </c>
      <c r="K13" s="15">
        <f>résultats!O13</f>
        <v>120</v>
      </c>
      <c r="L13" s="16">
        <f>résultats!P13</f>
        <v>1.0333333333333334</v>
      </c>
      <c r="M13" s="15">
        <f>résultats!Q13</f>
        <v>1.175</v>
      </c>
      <c r="N13" s="15">
        <f>résultats!R13</f>
        <v>8</v>
      </c>
    </row>
    <row r="14" spans="1:14" ht="24" customHeight="1">
      <c r="A14" s="162" t="s">
        <v>11</v>
      </c>
      <c r="B14" s="166" t="s">
        <v>86</v>
      </c>
      <c r="C14" s="166" t="s">
        <v>87</v>
      </c>
      <c r="D14" s="167"/>
      <c r="E14" s="70"/>
      <c r="F14" s="168" t="s">
        <v>91</v>
      </c>
      <c r="G14" s="164"/>
      <c r="H14" s="15">
        <f>résultats!T18</f>
        <v>1</v>
      </c>
      <c r="I14" s="15">
        <f>résultats!S18</f>
        <v>6</v>
      </c>
      <c r="J14" s="15">
        <f>résultats!N18</f>
        <v>151</v>
      </c>
      <c r="K14" s="15">
        <f>résultats!O18</f>
        <v>120</v>
      </c>
      <c r="L14" s="16">
        <f>résultats!P18</f>
        <v>1.2583333333333333</v>
      </c>
      <c r="M14" s="15">
        <f>résultats!Q18</f>
        <v>1.425</v>
      </c>
      <c r="N14" s="15">
        <f>résultats!R18</f>
        <v>14</v>
      </c>
    </row>
    <row r="15" spans="1:14" ht="24" customHeight="1">
      <c r="A15" s="162" t="s">
        <v>12</v>
      </c>
      <c r="B15" s="166" t="s">
        <v>82</v>
      </c>
      <c r="C15" s="166" t="s">
        <v>88</v>
      </c>
      <c r="D15" s="167"/>
      <c r="E15" s="70"/>
      <c r="F15" s="168" t="s">
        <v>89</v>
      </c>
      <c r="G15" s="164"/>
      <c r="H15" s="15">
        <f>résultats!T23</f>
        <v>4</v>
      </c>
      <c r="I15" s="15">
        <f>résultats!S23</f>
        <v>0</v>
      </c>
      <c r="J15" s="15">
        <f>résultats!N23</f>
        <v>74</v>
      </c>
      <c r="K15" s="15">
        <f>résultats!O23</f>
        <v>120</v>
      </c>
      <c r="L15" s="16">
        <f>résultats!P23</f>
        <v>0.6166666666666667</v>
      </c>
      <c r="M15" s="15">
        <f>résultats!Q23</f>
        <v>0</v>
      </c>
      <c r="N15" s="15">
        <f>résultats!R23</f>
        <v>4</v>
      </c>
    </row>
    <row r="16" ht="12">
      <c r="G16" s="165"/>
    </row>
  </sheetData>
  <sheetProtection sheet="1" objects="1" scenarios="1"/>
  <mergeCells count="2">
    <mergeCell ref="B2:E2"/>
    <mergeCell ref="C7:E7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showGridLines="0" showRowColHeaders="0" zoomScalePageLayoutView="0" workbookViewId="0" topLeftCell="A1">
      <selection activeCell="K6" sqref="K6"/>
    </sheetView>
  </sheetViews>
  <sheetFormatPr defaultColWidth="11.421875" defaultRowHeight="12.75"/>
  <cols>
    <col min="1" max="1" width="20.7109375" style="0" customWidth="1"/>
    <col min="2" max="2" width="12.7109375" style="0" customWidth="1"/>
    <col min="3" max="3" width="20.7109375" style="0" customWidth="1"/>
    <col min="4" max="4" width="12.7109375" style="0" customWidth="1"/>
    <col min="5" max="9" width="11.7109375" style="0" customWidth="1"/>
  </cols>
  <sheetData>
    <row r="1" spans="1:6" ht="30" customHeight="1">
      <c r="A1" s="17" t="s">
        <v>22</v>
      </c>
      <c r="B1" s="17"/>
      <c r="C1" s="17"/>
      <c r="D1" s="17"/>
      <c r="F1" s="14"/>
    </row>
    <row r="2" ht="15">
      <c r="E2" s="62" t="s">
        <v>60</v>
      </c>
    </row>
    <row r="4" spans="1:9" ht="36" customHeight="1">
      <c r="A4" s="181" t="s">
        <v>65</v>
      </c>
      <c r="B4" s="182"/>
      <c r="C4" s="183" t="s">
        <v>66</v>
      </c>
      <c r="D4" s="184"/>
      <c r="E4" s="161" t="s">
        <v>23</v>
      </c>
      <c r="F4" s="161" t="s">
        <v>24</v>
      </c>
      <c r="G4" s="161" t="s">
        <v>18</v>
      </c>
      <c r="H4" s="161" t="s">
        <v>25</v>
      </c>
      <c r="I4" s="161" t="s">
        <v>26</v>
      </c>
    </row>
    <row r="5" spans="1:9" ht="24" customHeight="1">
      <c r="A5" s="172" t="str">
        <f>saisie!B12</f>
        <v>LEBORGNE</v>
      </c>
      <c r="B5" s="170" t="str">
        <f>saisie!C12</f>
        <v>CORENTIN</v>
      </c>
      <c r="C5" s="173" t="str">
        <f>saisie!B13</f>
        <v>JOLY</v>
      </c>
      <c r="D5" s="171" t="str">
        <f>saisie!C13</f>
        <v>KENAN</v>
      </c>
      <c r="E5" s="71">
        <v>43</v>
      </c>
      <c r="F5" s="71">
        <v>10</v>
      </c>
      <c r="G5" s="71">
        <v>40</v>
      </c>
      <c r="H5" s="71">
        <v>36</v>
      </c>
      <c r="I5" s="71">
        <v>8</v>
      </c>
    </row>
    <row r="6" spans="1:9" ht="24" customHeight="1">
      <c r="A6" s="172" t="str">
        <f>saisie!B12</f>
        <v>LEBORGNE</v>
      </c>
      <c r="B6" s="170" t="str">
        <f>saisie!C12</f>
        <v>CORENTIN</v>
      </c>
      <c r="C6" s="173" t="str">
        <f>saisie!B14</f>
        <v>MALHERBE</v>
      </c>
      <c r="D6" s="171" t="str">
        <f>saisie!C14</f>
        <v>KENTIN</v>
      </c>
      <c r="E6" s="71">
        <v>51</v>
      </c>
      <c r="F6" s="71">
        <v>6</v>
      </c>
      <c r="G6" s="71">
        <v>40</v>
      </c>
      <c r="H6" s="71">
        <v>57</v>
      </c>
      <c r="I6" s="71">
        <v>7</v>
      </c>
    </row>
    <row r="7" spans="1:9" ht="24" customHeight="1">
      <c r="A7" s="172" t="str">
        <f>saisie!B12</f>
        <v>LEBORGNE</v>
      </c>
      <c r="B7" s="170" t="str">
        <f>saisie!C12</f>
        <v>CORENTIN</v>
      </c>
      <c r="C7" s="173" t="str">
        <f>saisie!B15</f>
        <v>LEBORGNE</v>
      </c>
      <c r="D7" s="171" t="str">
        <f>saisie!C15</f>
        <v>LEA</v>
      </c>
      <c r="E7" s="71">
        <v>47</v>
      </c>
      <c r="F7" s="71">
        <v>7</v>
      </c>
      <c r="G7" s="71">
        <v>40</v>
      </c>
      <c r="H7" s="71">
        <v>29</v>
      </c>
      <c r="I7" s="71">
        <v>4</v>
      </c>
    </row>
    <row r="8" spans="1:9" ht="24" customHeight="1">
      <c r="A8" s="172" t="str">
        <f>saisie!B13</f>
        <v>JOLY</v>
      </c>
      <c r="B8" s="170" t="str">
        <f>saisie!C13</f>
        <v>KENAN</v>
      </c>
      <c r="C8" s="173" t="str">
        <f>saisie!B14</f>
        <v>MALHERBE</v>
      </c>
      <c r="D8" s="171" t="str">
        <f>saisie!C14</f>
        <v>KENTIN</v>
      </c>
      <c r="E8" s="71">
        <v>41</v>
      </c>
      <c r="F8" s="71">
        <v>5</v>
      </c>
      <c r="G8" s="71">
        <v>40</v>
      </c>
      <c r="H8" s="71">
        <v>52</v>
      </c>
      <c r="I8" s="71">
        <v>14</v>
      </c>
    </row>
    <row r="9" spans="1:9" ht="24" customHeight="1">
      <c r="A9" s="172" t="str">
        <f>saisie!B13</f>
        <v>JOLY</v>
      </c>
      <c r="B9" s="170" t="str">
        <f>saisie!C13</f>
        <v>KENAN</v>
      </c>
      <c r="C9" s="173" t="str">
        <f>saisie!B15</f>
        <v>LEBORGNE</v>
      </c>
      <c r="D9" s="171" t="str">
        <f>saisie!C15</f>
        <v>LEA</v>
      </c>
      <c r="E9" s="71">
        <v>47</v>
      </c>
      <c r="F9" s="71">
        <v>6</v>
      </c>
      <c r="G9" s="71">
        <v>40</v>
      </c>
      <c r="H9" s="71">
        <v>27</v>
      </c>
      <c r="I9" s="71">
        <v>4</v>
      </c>
    </row>
    <row r="10" spans="1:9" ht="24" customHeight="1">
      <c r="A10" s="172" t="str">
        <f>saisie!B14</f>
        <v>MALHERBE</v>
      </c>
      <c r="B10" s="170" t="str">
        <f>saisie!C14</f>
        <v>KENTIN</v>
      </c>
      <c r="C10" s="173" t="str">
        <f>saisie!B15</f>
        <v>LEBORGNE</v>
      </c>
      <c r="D10" s="171" t="str">
        <f>saisie!C15</f>
        <v>LEA</v>
      </c>
      <c r="E10" s="71">
        <v>42</v>
      </c>
      <c r="F10" s="71">
        <v>7</v>
      </c>
      <c r="G10" s="71">
        <v>40</v>
      </c>
      <c r="H10" s="71">
        <v>18</v>
      </c>
      <c r="I10" s="71">
        <v>3</v>
      </c>
    </row>
  </sheetData>
  <sheetProtection sheet="1" objects="1" scenarios="1"/>
  <mergeCells count="2">
    <mergeCell ref="A4:B4"/>
    <mergeCell ref="C4:D4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showGridLines="0" showRowColHeaders="0" tabSelected="1" zoomScale="70" zoomScaleNormal="70" zoomScalePageLayoutView="0" workbookViewId="0" topLeftCell="A1">
      <selection activeCell="A26" sqref="A26"/>
    </sheetView>
  </sheetViews>
  <sheetFormatPr defaultColWidth="11.421875" defaultRowHeight="12.75"/>
  <cols>
    <col min="1" max="1" width="24.8515625" style="0" customWidth="1"/>
    <col min="2" max="13" width="6.28125" style="0" customWidth="1"/>
    <col min="14" max="15" width="5.7109375" style="0" customWidth="1"/>
    <col min="16" max="17" width="6.7109375" style="0" customWidth="1"/>
    <col min="18" max="20" width="5.7109375" style="0" customWidth="1"/>
  </cols>
  <sheetData>
    <row r="1" spans="1:20" ht="49.5" customHeight="1">
      <c r="A1" s="77" t="str">
        <f>saisie!B2</f>
        <v>B. C. Friville-Escarbotin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  <c r="M1" s="78"/>
      <c r="N1" s="78"/>
      <c r="O1" s="78"/>
      <c r="P1" s="78"/>
      <c r="Q1" s="78"/>
      <c r="R1" s="78"/>
      <c r="S1" s="78"/>
      <c r="T1" s="80"/>
    </row>
    <row r="2" spans="1:20" ht="30" customHeight="1" thickBot="1">
      <c r="A2" s="84"/>
      <c r="B2" s="81"/>
      <c r="C2" s="1"/>
      <c r="D2" s="82"/>
      <c r="E2" s="81"/>
      <c r="F2" s="1"/>
      <c r="G2" s="1"/>
      <c r="H2" s="1"/>
      <c r="I2" s="1"/>
      <c r="J2" s="1"/>
      <c r="K2" s="1"/>
      <c r="L2" s="83"/>
      <c r="M2" s="1"/>
      <c r="N2" s="1"/>
      <c r="O2" s="1"/>
      <c r="P2" s="1"/>
      <c r="Q2" s="1"/>
      <c r="R2" s="1"/>
      <c r="S2" s="1"/>
      <c r="T2" s="85"/>
    </row>
    <row r="3" spans="1:20" ht="30" customHeight="1" thickBot="1">
      <c r="A3" s="28" t="s">
        <v>54</v>
      </c>
      <c r="B3" s="37" t="str">
        <f>saisie!C5</f>
        <v>LIBRE</v>
      </c>
      <c r="C3" s="29"/>
      <c r="D3" s="29"/>
      <c r="E3" s="36" t="s">
        <v>55</v>
      </c>
      <c r="F3" s="29"/>
      <c r="G3" s="29"/>
      <c r="H3" s="37" t="str">
        <f>saisie!C6</f>
        <v>CADETS</v>
      </c>
      <c r="I3" s="29"/>
      <c r="J3" s="29"/>
      <c r="K3" s="36" t="s">
        <v>56</v>
      </c>
      <c r="L3" s="29"/>
      <c r="M3" s="37" t="str">
        <f>saisie!C4</f>
        <v>FINALE de SOMME</v>
      </c>
      <c r="N3" s="29"/>
      <c r="O3" s="29"/>
      <c r="P3" s="29"/>
      <c r="Q3" s="29"/>
      <c r="R3" s="29"/>
      <c r="S3" s="29"/>
      <c r="T3" s="30"/>
    </row>
    <row r="4" spans="1:20" ht="24.75" customHeight="1">
      <c r="A4" s="31" t="s">
        <v>35</v>
      </c>
      <c r="B4" s="61" t="str">
        <f>A6</f>
        <v>LEBORGNE</v>
      </c>
      <c r="C4" s="110"/>
      <c r="D4" s="111"/>
      <c r="E4" s="61" t="str">
        <f>A11</f>
        <v>JOLY</v>
      </c>
      <c r="F4" s="110"/>
      <c r="G4" s="111"/>
      <c r="H4" s="61" t="str">
        <f>A16</f>
        <v>MALHERBE</v>
      </c>
      <c r="I4" s="110"/>
      <c r="J4" s="111"/>
      <c r="K4" s="61" t="str">
        <f>A21</f>
        <v>LEBORGNE</v>
      </c>
      <c r="L4" s="110"/>
      <c r="M4" s="112"/>
      <c r="N4" s="187" t="s">
        <v>51</v>
      </c>
      <c r="O4" s="189" t="s">
        <v>63</v>
      </c>
      <c r="P4" s="68" t="s">
        <v>64</v>
      </c>
      <c r="Q4" s="68" t="s">
        <v>64</v>
      </c>
      <c r="R4" s="189" t="s">
        <v>3</v>
      </c>
      <c r="S4" s="68" t="s">
        <v>51</v>
      </c>
      <c r="T4" s="185" t="s">
        <v>0</v>
      </c>
    </row>
    <row r="5" spans="1:20" ht="18" customHeight="1" thickBot="1">
      <c r="A5" s="32" t="s">
        <v>13</v>
      </c>
      <c r="B5" s="113" t="str">
        <f>A7</f>
        <v>CORENTIN</v>
      </c>
      <c r="C5" s="114"/>
      <c r="D5" s="115"/>
      <c r="E5" s="116" t="str">
        <f>A12</f>
        <v>KENAN</v>
      </c>
      <c r="F5" s="117"/>
      <c r="G5" s="118"/>
      <c r="H5" s="116" t="str">
        <f>A17</f>
        <v>KENTIN</v>
      </c>
      <c r="I5" s="117"/>
      <c r="J5" s="118"/>
      <c r="K5" s="116" t="str">
        <f>A22</f>
        <v>LEA</v>
      </c>
      <c r="L5" s="117"/>
      <c r="M5" s="119"/>
      <c r="N5" s="188"/>
      <c r="O5" s="190"/>
      <c r="P5" s="58" t="s">
        <v>52</v>
      </c>
      <c r="Q5" s="58" t="s">
        <v>53</v>
      </c>
      <c r="R5" s="190"/>
      <c r="S5" s="58" t="s">
        <v>1</v>
      </c>
      <c r="T5" s="186"/>
    </row>
    <row r="6" spans="1:23" ht="15" customHeight="1">
      <c r="A6" s="100" t="str">
        <f>saisie!B12</f>
        <v>LEBORGNE</v>
      </c>
      <c r="B6" s="38"/>
      <c r="C6" s="39"/>
      <c r="D6" s="40"/>
      <c r="E6" s="46">
        <f>parties!E5</f>
        <v>43</v>
      </c>
      <c r="F6" s="47"/>
      <c r="G6" s="48">
        <f>parties!G5</f>
        <v>40</v>
      </c>
      <c r="H6" s="46">
        <f>parties!E6</f>
        <v>51</v>
      </c>
      <c r="I6" s="47"/>
      <c r="J6" s="48">
        <f>parties!G6</f>
        <v>40</v>
      </c>
      <c r="K6" s="10">
        <f>parties!E7</f>
        <v>47</v>
      </c>
      <c r="L6" s="10"/>
      <c r="M6" s="10">
        <f>parties!G7</f>
        <v>40</v>
      </c>
      <c r="N6" s="12"/>
      <c r="O6" s="13"/>
      <c r="P6" s="106"/>
      <c r="Q6" s="106"/>
      <c r="R6" s="13"/>
      <c r="S6" s="13"/>
      <c r="T6" s="33"/>
      <c r="U6">
        <f>IF(E6&gt;=B11,E10,0)</f>
        <v>1.075</v>
      </c>
      <c r="V6">
        <f>IF(E6&gt;B11,2,IF(E6=B11,1,0))</f>
        <v>2</v>
      </c>
      <c r="W6">
        <f>V9</f>
        <v>4001.175</v>
      </c>
    </row>
    <row r="7" spans="1:23" ht="15" customHeight="1" thickBot="1">
      <c r="A7" s="101" t="str">
        <f>saisie!C12</f>
        <v>CORENTIN</v>
      </c>
      <c r="B7" s="41"/>
      <c r="C7" s="9"/>
      <c r="D7" s="42"/>
      <c r="E7" s="49"/>
      <c r="F7" s="10"/>
      <c r="G7" s="50"/>
      <c r="H7" s="49"/>
      <c r="I7" s="10"/>
      <c r="J7" s="50"/>
      <c r="K7" s="10"/>
      <c r="L7" s="11"/>
      <c r="M7" s="10"/>
      <c r="N7" s="12"/>
      <c r="O7" s="13"/>
      <c r="P7" s="106"/>
      <c r="Q7" s="106"/>
      <c r="R7" s="13"/>
      <c r="S7" s="13"/>
      <c r="T7" s="34"/>
      <c r="U7">
        <f>IF(H6&gt;=B16,H10,0)</f>
        <v>0</v>
      </c>
      <c r="V7">
        <f>IF(H6&gt;B16,2,IF(H6=B16,1,0))</f>
        <v>0</v>
      </c>
      <c r="W7">
        <f>V14</f>
        <v>2001.0333333333333</v>
      </c>
    </row>
    <row r="8" spans="1:23" ht="15" customHeight="1" thickBot="1">
      <c r="A8" s="59">
        <f>saisie!D12</f>
        <v>0</v>
      </c>
      <c r="B8" s="41"/>
      <c r="C8" s="9"/>
      <c r="D8" s="42"/>
      <c r="E8" s="49"/>
      <c r="F8" s="10" t="str">
        <f>IF(V6=2,"G",IF(V6=1,"N","P"))</f>
        <v>G</v>
      </c>
      <c r="G8" s="50"/>
      <c r="H8" s="49"/>
      <c r="I8" s="10" t="str">
        <f>IF(V7=2,"G",IF(V7=1,"N","P"))</f>
        <v>P</v>
      </c>
      <c r="J8" s="50"/>
      <c r="K8" s="10"/>
      <c r="L8" s="10" t="str">
        <f>IF(V8=2,"G",IF(V8=1,"N","P"))</f>
        <v>G</v>
      </c>
      <c r="M8" s="10"/>
      <c r="N8" s="12">
        <f>E6+H6+K6</f>
        <v>141</v>
      </c>
      <c r="O8" s="13">
        <f>G6+J6+M6</f>
        <v>120</v>
      </c>
      <c r="P8" s="107">
        <f>N8/O8</f>
        <v>1.175</v>
      </c>
      <c r="Q8" s="107">
        <f>IF(U9&gt;=U8,U9,U8)</f>
        <v>1.175</v>
      </c>
      <c r="R8" s="13">
        <f>IF(M10&gt;=U10,M10,U10)</f>
        <v>10</v>
      </c>
      <c r="S8" s="8">
        <f>V6+V7+V8</f>
        <v>4</v>
      </c>
      <c r="T8" s="69">
        <f>W22</f>
        <v>2</v>
      </c>
      <c r="U8">
        <f>IF(K6&gt;=B21,K10,0)</f>
        <v>1.175</v>
      </c>
      <c r="V8">
        <f>IF(K6&gt;B21,2,IF(K6=B21,1,0))</f>
        <v>2</v>
      </c>
      <c r="W8">
        <f>V19</f>
        <v>6001.258333333333</v>
      </c>
    </row>
    <row r="9" spans="1:23" ht="15" customHeight="1">
      <c r="A9" s="101">
        <f>saisie!E12</f>
        <v>0</v>
      </c>
      <c r="B9" s="41"/>
      <c r="C9" s="9"/>
      <c r="D9" s="42"/>
      <c r="E9" s="49"/>
      <c r="F9" s="10"/>
      <c r="G9" s="50"/>
      <c r="H9" s="49"/>
      <c r="I9" s="10"/>
      <c r="J9" s="50"/>
      <c r="K9" s="10"/>
      <c r="L9" s="10"/>
      <c r="M9" s="10"/>
      <c r="N9" s="12"/>
      <c r="O9" s="13"/>
      <c r="P9" s="106"/>
      <c r="Q9" s="106"/>
      <c r="R9" s="13"/>
      <c r="S9" s="13"/>
      <c r="T9" s="33"/>
      <c r="U9">
        <f>IF(U6&gt;=U7,U6,U7)</f>
        <v>1.075</v>
      </c>
      <c r="V9">
        <f>(V6+V7+V8)*1000+P8</f>
        <v>4001.175</v>
      </c>
      <c r="W9">
        <f>V24</f>
        <v>0.6166666666666667</v>
      </c>
    </row>
    <row r="10" spans="1:21" ht="15" customHeight="1" thickBot="1">
      <c r="A10" s="102" t="str">
        <f>saisie!F12</f>
        <v>FRIVILLE</v>
      </c>
      <c r="B10" s="43"/>
      <c r="C10" s="44"/>
      <c r="D10" s="45"/>
      <c r="E10" s="51">
        <f>E6/G6</f>
        <v>1.075</v>
      </c>
      <c r="F10" s="52"/>
      <c r="G10" s="53">
        <f>parties!F5</f>
        <v>10</v>
      </c>
      <c r="H10" s="51">
        <f>H6/J6</f>
        <v>1.275</v>
      </c>
      <c r="I10" s="52"/>
      <c r="J10" s="53">
        <f>parties!F6</f>
        <v>6</v>
      </c>
      <c r="K10" s="51">
        <f>K6/M6</f>
        <v>1.175</v>
      </c>
      <c r="L10" s="52"/>
      <c r="M10" s="54">
        <f>parties!F7</f>
        <v>7</v>
      </c>
      <c r="N10" s="56"/>
      <c r="O10" s="57"/>
      <c r="P10" s="108"/>
      <c r="Q10" s="108"/>
      <c r="R10" s="57"/>
      <c r="S10" s="57"/>
      <c r="T10" s="34"/>
      <c r="U10">
        <f>IF(G10&gt;=J10,G10,J10)</f>
        <v>10</v>
      </c>
    </row>
    <row r="11" spans="1:22" ht="15" customHeight="1">
      <c r="A11" s="103" t="str">
        <f>saisie!B13</f>
        <v>JOLY</v>
      </c>
      <c r="B11" s="46">
        <f>parties!H5</f>
        <v>36</v>
      </c>
      <c r="C11" s="47"/>
      <c r="D11" s="48">
        <f>résultats!G6</f>
        <v>40</v>
      </c>
      <c r="E11" s="38"/>
      <c r="F11" s="39"/>
      <c r="G11" s="40"/>
      <c r="H11" s="46">
        <f>parties!E8</f>
        <v>41</v>
      </c>
      <c r="I11" s="47"/>
      <c r="J11" s="48">
        <f>parties!G8</f>
        <v>40</v>
      </c>
      <c r="K11" s="10">
        <f>parties!E9</f>
        <v>47</v>
      </c>
      <c r="L11" s="10"/>
      <c r="M11" s="10">
        <f>parties!G9</f>
        <v>40</v>
      </c>
      <c r="N11" s="12"/>
      <c r="O11" s="13"/>
      <c r="P11" s="106"/>
      <c r="Q11" s="106"/>
      <c r="R11" s="13"/>
      <c r="S11" s="13"/>
      <c r="T11" s="35"/>
      <c r="U11">
        <f>IF(B11&gt;=E6,B15,0)</f>
        <v>0</v>
      </c>
      <c r="V11">
        <f>IF(B11&gt;E6,2,IF(B11=E6,1,0))</f>
        <v>0</v>
      </c>
    </row>
    <row r="12" spans="1:22" ht="15" customHeight="1" thickBot="1">
      <c r="A12" s="104" t="str">
        <f>saisie!C13</f>
        <v>KENAN</v>
      </c>
      <c r="B12" s="49"/>
      <c r="C12" s="10"/>
      <c r="D12" s="50"/>
      <c r="E12" s="41"/>
      <c r="F12" s="9"/>
      <c r="G12" s="42"/>
      <c r="H12" s="49"/>
      <c r="I12" s="10"/>
      <c r="J12" s="50"/>
      <c r="K12" s="10"/>
      <c r="L12" s="10"/>
      <c r="M12" s="10"/>
      <c r="N12" s="12"/>
      <c r="O12" s="13"/>
      <c r="P12" s="106"/>
      <c r="Q12" s="106"/>
      <c r="R12" s="13"/>
      <c r="S12" s="13"/>
      <c r="T12" s="34"/>
      <c r="U12">
        <f>IF(H11&gt;=E16,H15,0)</f>
        <v>0</v>
      </c>
      <c r="V12">
        <f>IF(H11&gt;E16,2,IF(H11=E16,1,0))</f>
        <v>0</v>
      </c>
    </row>
    <row r="13" spans="1:22" ht="15" customHeight="1" thickBot="1">
      <c r="A13" s="60">
        <f>saisie!D13</f>
        <v>0</v>
      </c>
      <c r="B13" s="49"/>
      <c r="C13" s="10" t="str">
        <f>IF(V11=2,"G",IF(V11=1,"N","P"))</f>
        <v>P</v>
      </c>
      <c r="D13" s="50"/>
      <c r="E13" s="41"/>
      <c r="F13" s="9"/>
      <c r="G13" s="42"/>
      <c r="H13" s="49"/>
      <c r="I13" s="10" t="str">
        <f>IF(V12=2,"G",IF(V12=1,"N","P"))</f>
        <v>P</v>
      </c>
      <c r="J13" s="50"/>
      <c r="K13" s="10"/>
      <c r="L13" s="10" t="str">
        <f>IF(V13=2,"G",IF(V13=1,"N","P"))</f>
        <v>G</v>
      </c>
      <c r="M13" s="10"/>
      <c r="N13" s="12">
        <f>B11+H11+K11</f>
        <v>124</v>
      </c>
      <c r="O13" s="13">
        <f>D11++J11+M11</f>
        <v>120</v>
      </c>
      <c r="P13" s="107">
        <f>N13/O13</f>
        <v>1.0333333333333334</v>
      </c>
      <c r="Q13" s="107">
        <f>IF(U13&gt;U14,U13,U14)</f>
        <v>1.175</v>
      </c>
      <c r="R13" s="8">
        <f>IF(M15&gt;U15,M15,U15)</f>
        <v>8</v>
      </c>
      <c r="S13" s="8">
        <f>V11+V12+V13</f>
        <v>2</v>
      </c>
      <c r="T13" s="69">
        <f>W23</f>
        <v>3</v>
      </c>
      <c r="U13">
        <f>IF(K11&gt;=E21,K15,0)</f>
        <v>1.175</v>
      </c>
      <c r="V13">
        <f>IF(K11&gt;E21,2,IF(K11=E21,1,0))</f>
        <v>2</v>
      </c>
    </row>
    <row r="14" spans="1:22" ht="15" customHeight="1">
      <c r="A14" s="104">
        <f>saisie!E13</f>
        <v>0</v>
      </c>
      <c r="B14" s="49"/>
      <c r="C14" s="10"/>
      <c r="D14" s="50"/>
      <c r="E14" s="41"/>
      <c r="F14" s="9"/>
      <c r="G14" s="42"/>
      <c r="H14" s="49"/>
      <c r="I14" s="10"/>
      <c r="J14" s="50"/>
      <c r="K14" s="10"/>
      <c r="L14" s="10"/>
      <c r="M14" s="10"/>
      <c r="N14" s="12"/>
      <c r="O14" s="13"/>
      <c r="P14" s="106"/>
      <c r="Q14" s="106"/>
      <c r="R14" s="13"/>
      <c r="S14" s="13"/>
      <c r="T14" s="33"/>
      <c r="U14">
        <f>IF(U11&gt;U12,U11,U12)</f>
        <v>0</v>
      </c>
      <c r="V14">
        <f>(V11+V12+V13)*1000+P13</f>
        <v>2001.0333333333333</v>
      </c>
    </row>
    <row r="15" spans="1:21" ht="15" customHeight="1" thickBot="1">
      <c r="A15" s="105" t="str">
        <f>saisie!F13</f>
        <v>ABBEVILLE</v>
      </c>
      <c r="B15" s="51">
        <f>B11/D11</f>
        <v>0.9</v>
      </c>
      <c r="C15" s="52"/>
      <c r="D15" s="53">
        <f>parties!I5</f>
        <v>8</v>
      </c>
      <c r="E15" s="43"/>
      <c r="F15" s="44"/>
      <c r="G15" s="45"/>
      <c r="H15" s="51">
        <f>H11/J11</f>
        <v>1.025</v>
      </c>
      <c r="I15" s="52"/>
      <c r="J15" s="53">
        <f>parties!F8</f>
        <v>5</v>
      </c>
      <c r="K15" s="51">
        <f>K11/M11</f>
        <v>1.175</v>
      </c>
      <c r="L15" s="52"/>
      <c r="M15" s="54">
        <f>parties!F9</f>
        <v>6</v>
      </c>
      <c r="N15" s="56"/>
      <c r="O15" s="57"/>
      <c r="P15" s="108"/>
      <c r="Q15" s="108"/>
      <c r="R15" s="57"/>
      <c r="S15" s="57"/>
      <c r="T15" s="34"/>
      <c r="U15">
        <f>IF(D15&gt;J15,D15,J15)</f>
        <v>8</v>
      </c>
    </row>
    <row r="16" spans="1:22" ht="15" customHeight="1">
      <c r="A16" s="103" t="str">
        <f>saisie!B14</f>
        <v>MALHERBE</v>
      </c>
      <c r="B16" s="46">
        <f>parties!H6</f>
        <v>57</v>
      </c>
      <c r="C16" s="47"/>
      <c r="D16" s="48">
        <f>J6</f>
        <v>40</v>
      </c>
      <c r="E16" s="46">
        <f>parties!H8</f>
        <v>52</v>
      </c>
      <c r="F16" s="47"/>
      <c r="G16" s="48">
        <f>J11</f>
        <v>40</v>
      </c>
      <c r="H16" s="38"/>
      <c r="I16" s="39"/>
      <c r="J16" s="40"/>
      <c r="K16" s="10">
        <f>parties!E10</f>
        <v>42</v>
      </c>
      <c r="L16" s="10"/>
      <c r="M16" s="10">
        <f>parties!G10</f>
        <v>40</v>
      </c>
      <c r="N16" s="12"/>
      <c r="O16" s="13"/>
      <c r="P16" s="106"/>
      <c r="Q16" s="106"/>
      <c r="R16" s="13"/>
      <c r="S16" s="13"/>
      <c r="T16" s="35"/>
      <c r="U16">
        <f>IF(B16&gt;=H6,B20,0)</f>
        <v>1.425</v>
      </c>
      <c r="V16">
        <f>IF(B16&gt;H6,2,IF(B16=H6,1,0))</f>
        <v>2</v>
      </c>
    </row>
    <row r="17" spans="1:22" ht="15" customHeight="1" thickBot="1">
      <c r="A17" s="104" t="str">
        <f>saisie!C14</f>
        <v>KENTIN</v>
      </c>
      <c r="B17" s="49"/>
      <c r="C17" s="10"/>
      <c r="D17" s="50"/>
      <c r="E17" s="49"/>
      <c r="F17" s="10"/>
      <c r="G17" s="50"/>
      <c r="H17" s="41"/>
      <c r="I17" s="9"/>
      <c r="J17" s="42"/>
      <c r="K17" s="10"/>
      <c r="L17" s="10"/>
      <c r="M17" s="10"/>
      <c r="N17" s="12"/>
      <c r="O17" s="13"/>
      <c r="P17" s="106"/>
      <c r="Q17" s="106"/>
      <c r="R17" s="13"/>
      <c r="S17" s="13"/>
      <c r="T17" s="34"/>
      <c r="U17">
        <f>IF(E16&gt;=H11,E20,0)</f>
        <v>1.3</v>
      </c>
      <c r="V17">
        <f>IF(E16&gt;H11,2,IF(E16=H11,1,0))</f>
        <v>2</v>
      </c>
    </row>
    <row r="18" spans="1:22" ht="15" customHeight="1" thickBot="1">
      <c r="A18" s="60">
        <f>saisie!D14</f>
        <v>0</v>
      </c>
      <c r="B18" s="49"/>
      <c r="C18" s="10" t="str">
        <f>IF(V16=2,"G",IF(V16=1,"N","P"))</f>
        <v>G</v>
      </c>
      <c r="D18" s="50"/>
      <c r="E18" s="49"/>
      <c r="F18" s="10" t="str">
        <f>IF(V17=2,"G",IF(V17=1,"N","P"))</f>
        <v>G</v>
      </c>
      <c r="G18" s="50"/>
      <c r="H18" s="41"/>
      <c r="I18" s="9"/>
      <c r="J18" s="42"/>
      <c r="K18" s="10"/>
      <c r="L18" s="10" t="str">
        <f>IF(V18=2,"G",IF(V18=1,"N","P"))</f>
        <v>G</v>
      </c>
      <c r="M18" s="10"/>
      <c r="N18" s="12">
        <f>B16+E16+K16</f>
        <v>151</v>
      </c>
      <c r="O18" s="13">
        <f>D16+G16+M16</f>
        <v>120</v>
      </c>
      <c r="P18" s="107">
        <f>N18/O18</f>
        <v>1.2583333333333333</v>
      </c>
      <c r="Q18" s="107">
        <f>IF(U18&gt;U19,U18,U19)</f>
        <v>1.425</v>
      </c>
      <c r="R18" s="13">
        <f>IF(M20&gt;U20,M20,U20)</f>
        <v>14</v>
      </c>
      <c r="S18" s="8">
        <f>V16+V17+V18</f>
        <v>6</v>
      </c>
      <c r="T18" s="69">
        <f>W24</f>
        <v>1</v>
      </c>
      <c r="U18" s="1">
        <f>IF(K16&gt;=H21,K20,0)</f>
        <v>1.05</v>
      </c>
      <c r="V18">
        <f>IF(K16&gt;H21,2,IF(K16=H21,1,0))</f>
        <v>2</v>
      </c>
    </row>
    <row r="19" spans="1:22" ht="15" customHeight="1">
      <c r="A19" s="104">
        <f>saisie!E14</f>
        <v>0</v>
      </c>
      <c r="B19" s="49"/>
      <c r="C19" s="10"/>
      <c r="D19" s="50"/>
      <c r="E19" s="49"/>
      <c r="F19" s="10"/>
      <c r="G19" s="50"/>
      <c r="H19" s="41"/>
      <c r="I19" s="9"/>
      <c r="J19" s="42"/>
      <c r="K19" s="10"/>
      <c r="L19" s="10"/>
      <c r="M19" s="10"/>
      <c r="N19" s="12"/>
      <c r="O19" s="13"/>
      <c r="P19" s="106"/>
      <c r="Q19" s="106"/>
      <c r="R19" s="13"/>
      <c r="S19" s="13"/>
      <c r="T19" s="33"/>
      <c r="U19" s="1">
        <f>IF(U16&gt;U17,U16,U17)</f>
        <v>1.425</v>
      </c>
      <c r="V19" s="1">
        <f>(V16+V17+V18)*1000+P18</f>
        <v>6001.258333333333</v>
      </c>
    </row>
    <row r="20" spans="1:21" ht="15" customHeight="1" thickBot="1">
      <c r="A20" s="105" t="str">
        <f>saisie!F14</f>
        <v>VIGNACOURT</v>
      </c>
      <c r="B20" s="51">
        <f>B16/D16</f>
        <v>1.425</v>
      </c>
      <c r="C20" s="52"/>
      <c r="D20" s="53">
        <f>parties!I6</f>
        <v>7</v>
      </c>
      <c r="E20" s="51">
        <f>E16/G16</f>
        <v>1.3</v>
      </c>
      <c r="F20" s="52"/>
      <c r="G20" s="53">
        <f>parties!I8</f>
        <v>14</v>
      </c>
      <c r="H20" s="43"/>
      <c r="I20" s="44"/>
      <c r="J20" s="45"/>
      <c r="K20" s="51">
        <f>K16/M16</f>
        <v>1.05</v>
      </c>
      <c r="L20" s="52"/>
      <c r="M20" s="54">
        <f>parties!F10</f>
        <v>7</v>
      </c>
      <c r="N20" s="56"/>
      <c r="O20" s="57"/>
      <c r="P20" s="108"/>
      <c r="Q20" s="108"/>
      <c r="R20" s="57"/>
      <c r="S20" s="57"/>
      <c r="T20" s="34"/>
      <c r="U20">
        <f>IF(D20&gt;G20,D20,G20)</f>
        <v>14</v>
      </c>
    </row>
    <row r="21" spans="1:22" ht="15" customHeight="1">
      <c r="A21" s="103" t="str">
        <f>saisie!B15</f>
        <v>LEBORGNE</v>
      </c>
      <c r="B21" s="46">
        <f>parties!H7</f>
        <v>29</v>
      </c>
      <c r="C21" s="47"/>
      <c r="D21" s="48">
        <f>M6</f>
        <v>40</v>
      </c>
      <c r="E21" s="46">
        <f>parties!H9</f>
        <v>27</v>
      </c>
      <c r="F21" s="47"/>
      <c r="G21" s="48">
        <f>M11</f>
        <v>40</v>
      </c>
      <c r="H21" s="46">
        <f>parties!H10</f>
        <v>18</v>
      </c>
      <c r="I21" s="47"/>
      <c r="J21" s="48">
        <f>M16</f>
        <v>40</v>
      </c>
      <c r="K21" s="39"/>
      <c r="L21" s="39"/>
      <c r="M21" s="39"/>
      <c r="N21" s="75"/>
      <c r="O21" s="76"/>
      <c r="P21" s="109"/>
      <c r="Q21" s="109"/>
      <c r="R21" s="76"/>
      <c r="S21" s="76"/>
      <c r="T21" s="33"/>
      <c r="U21">
        <f>IF(B21&gt;=K6,B25,0)</f>
        <v>0</v>
      </c>
      <c r="V21">
        <f>IF(B21&gt;K6,2,IF(B21=K6,1,0))</f>
        <v>0</v>
      </c>
    </row>
    <row r="22" spans="1:23" ht="15" customHeight="1" thickBot="1">
      <c r="A22" s="104" t="str">
        <f>saisie!C15</f>
        <v>LEA</v>
      </c>
      <c r="B22" s="49"/>
      <c r="C22" s="10"/>
      <c r="D22" s="50"/>
      <c r="E22" s="49"/>
      <c r="F22" s="10"/>
      <c r="G22" s="50"/>
      <c r="H22" s="49"/>
      <c r="I22" s="10"/>
      <c r="J22" s="50"/>
      <c r="K22" s="9"/>
      <c r="L22" s="9"/>
      <c r="M22" s="9"/>
      <c r="N22" s="12"/>
      <c r="O22" s="13"/>
      <c r="P22" s="106"/>
      <c r="Q22" s="106"/>
      <c r="R22" s="13"/>
      <c r="S22" s="13"/>
      <c r="T22" s="34"/>
      <c r="U22">
        <f>IF(E21&gt;=K11,E25,0)</f>
        <v>0</v>
      </c>
      <c r="V22">
        <f>IF(E21&gt;K11,2,IF(E21=K11,1,0))</f>
        <v>0</v>
      </c>
      <c r="W22">
        <f>RANK(W6,W$6:W$9,0)</f>
        <v>2</v>
      </c>
    </row>
    <row r="23" spans="1:23" ht="15" customHeight="1" thickBot="1">
      <c r="A23" s="60">
        <f>saisie!D15</f>
        <v>0</v>
      </c>
      <c r="B23" s="49"/>
      <c r="C23" s="10" t="str">
        <f>IF(V21=2,"G",IF(V21=1,"N","P"))</f>
        <v>P</v>
      </c>
      <c r="D23" s="50"/>
      <c r="E23" s="49"/>
      <c r="F23" s="10" t="str">
        <f>IF(V22=2,"G",IF(V22=1,"N","P"))</f>
        <v>P</v>
      </c>
      <c r="G23" s="50"/>
      <c r="H23" s="49"/>
      <c r="I23" s="10" t="str">
        <f>IF(V23=2,"G",IF(V23=1,"N","P"))</f>
        <v>P</v>
      </c>
      <c r="J23" s="50"/>
      <c r="K23" s="9"/>
      <c r="L23" s="9"/>
      <c r="M23" s="9"/>
      <c r="N23" s="12">
        <f>B21+E21+H21</f>
        <v>74</v>
      </c>
      <c r="O23" s="13">
        <f>D21+G21+J21</f>
        <v>120</v>
      </c>
      <c r="P23" s="107">
        <f>N23/O23</f>
        <v>0.6166666666666667</v>
      </c>
      <c r="Q23" s="107">
        <f>IF(U23&gt;U24,U23,U24)</f>
        <v>0</v>
      </c>
      <c r="R23" s="13">
        <f>IF(J25&gt;U25,J25,U25)</f>
        <v>4</v>
      </c>
      <c r="S23" s="8">
        <f>V21+V22+V23</f>
        <v>0</v>
      </c>
      <c r="T23" s="69">
        <f>W25</f>
        <v>4</v>
      </c>
      <c r="U23">
        <f>IF(H21&gt;=K16,H25,0)</f>
        <v>0</v>
      </c>
      <c r="V23">
        <f>IF(H21&gt;K16,2,IF(H21=K16,1,0))</f>
        <v>0</v>
      </c>
      <c r="W23">
        <f>RANK(W7,W$6:W$9,0)</f>
        <v>3</v>
      </c>
    </row>
    <row r="24" spans="1:23" ht="15" customHeight="1">
      <c r="A24" s="104">
        <f>saisie!E15</f>
        <v>0</v>
      </c>
      <c r="B24" s="49"/>
      <c r="C24" s="10"/>
      <c r="D24" s="50"/>
      <c r="E24" s="49"/>
      <c r="F24" s="10"/>
      <c r="G24" s="50"/>
      <c r="H24" s="49"/>
      <c r="I24" s="10"/>
      <c r="J24" s="50"/>
      <c r="K24" s="9"/>
      <c r="L24" s="9"/>
      <c r="M24" s="9"/>
      <c r="N24" s="12"/>
      <c r="O24" s="13"/>
      <c r="P24" s="106"/>
      <c r="Q24" s="106"/>
      <c r="R24" s="13"/>
      <c r="S24" s="13"/>
      <c r="T24" s="33"/>
      <c r="U24">
        <f>IF(U21&gt;U22,U21,U22)</f>
        <v>0</v>
      </c>
      <c r="V24">
        <f>(V21+V22+V23)*1000+P23</f>
        <v>0.6166666666666667</v>
      </c>
      <c r="W24">
        <f>RANK(W8,W$6:W$9,0)</f>
        <v>1</v>
      </c>
    </row>
    <row r="25" spans="1:23" ht="15" customHeight="1" thickBot="1">
      <c r="A25" s="105" t="str">
        <f>saisie!F15</f>
        <v>FRIVILLE</v>
      </c>
      <c r="B25" s="51">
        <f>B21/D21</f>
        <v>0.725</v>
      </c>
      <c r="C25" s="52"/>
      <c r="D25" s="53">
        <f>parties!I7</f>
        <v>4</v>
      </c>
      <c r="E25" s="51">
        <f>E21/G21</f>
        <v>0.675</v>
      </c>
      <c r="F25" s="52"/>
      <c r="G25" s="53">
        <f>parties!I9</f>
        <v>4</v>
      </c>
      <c r="H25" s="51">
        <f>H21/J21</f>
        <v>0.45</v>
      </c>
      <c r="I25" s="52"/>
      <c r="J25" s="53">
        <f>parties!I10</f>
        <v>3</v>
      </c>
      <c r="K25" s="43"/>
      <c r="L25" s="44"/>
      <c r="M25" s="55"/>
      <c r="N25" s="56"/>
      <c r="O25" s="57"/>
      <c r="P25" s="108"/>
      <c r="Q25" s="108"/>
      <c r="R25" s="57"/>
      <c r="S25" s="57"/>
      <c r="T25" s="34"/>
      <c r="U25">
        <f>IF(D25&gt;G25,D25,G25)</f>
        <v>4</v>
      </c>
      <c r="W25">
        <f>RANK(W9,W$6:W$9,0)</f>
        <v>4</v>
      </c>
    </row>
    <row r="26" spans="1:20" ht="39.75" customHeight="1">
      <c r="A26" s="86" t="str">
        <f>saisie!C8</f>
        <v>10/04/2022</v>
      </c>
      <c r="B26" s="72"/>
      <c r="C26" s="64"/>
      <c r="D26" s="64"/>
      <c r="E26" s="64"/>
      <c r="F26" s="64"/>
      <c r="G26" s="64"/>
      <c r="H26" s="73" t="s">
        <v>50</v>
      </c>
      <c r="I26" s="64"/>
      <c r="J26" s="64"/>
      <c r="K26" s="64"/>
      <c r="L26" s="64"/>
      <c r="M26" s="74">
        <f>saisie!C9</f>
        <v>0</v>
      </c>
      <c r="N26" s="64"/>
      <c r="O26" s="64"/>
      <c r="P26" s="64"/>
      <c r="Q26" s="64"/>
      <c r="R26" s="64"/>
      <c r="S26" s="64"/>
      <c r="T26" s="64"/>
    </row>
  </sheetData>
  <sheetProtection sheet="1" objects="1" scenarios="1"/>
  <mergeCells count="4">
    <mergeCell ref="T4:T5"/>
    <mergeCell ref="N4:N5"/>
    <mergeCell ref="O4:O5"/>
    <mergeCell ref="R4:R5"/>
  </mergeCells>
  <conditionalFormatting sqref="I8 L8 C13 L13 C18 F18 L18 C23 F23 I23">
    <cfRule type="cellIs" priority="1" dxfId="5" operator="equal" stopIfTrue="1">
      <formula>"G"</formula>
    </cfRule>
    <cfRule type="cellIs" priority="2" dxfId="4" operator="equal" stopIfTrue="1">
      <formula>"N"</formula>
    </cfRule>
    <cfRule type="cellIs" priority="3" dxfId="3" operator="equal" stopIfTrue="1">
      <formula>"P"</formula>
    </cfRule>
  </conditionalFormatting>
  <conditionalFormatting sqref="F8">
    <cfRule type="cellIs" priority="4" dxfId="3" operator="equal" stopIfTrue="1">
      <formula>"P"</formula>
    </cfRule>
    <cfRule type="cellIs" priority="5" dxfId="5" operator="equal" stopIfTrue="1">
      <formula>"G"</formula>
    </cfRule>
    <cfRule type="cellIs" priority="6" dxfId="4" operator="equal" stopIfTrue="1">
      <formula>"N"</formula>
    </cfRule>
  </conditionalFormatting>
  <conditionalFormatting sqref="I13">
    <cfRule type="cellIs" priority="7" dxfId="5" operator="equal" stopIfTrue="1">
      <formula>"g"</formula>
    </cfRule>
    <cfRule type="cellIs" priority="8" dxfId="4" operator="equal" stopIfTrue="1">
      <formula>"N"</formula>
    </cfRule>
    <cfRule type="cellIs" priority="9" dxfId="3" operator="equal" stopIfTrue="1">
      <formula>"P"</formula>
    </cfRule>
  </conditionalFormatting>
  <printOptions horizontalCentered="1" verticalCentered="1"/>
  <pageMargins left="0" right="0" top="0.3937007874015748" bottom="0" header="0.11811023622047245" footer="0.5118110236220472"/>
  <pageSetup fitToHeight="1" fitToWidth="1" horizontalDpi="360" verticalDpi="36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showGridLines="0" showRowColHeaders="0" zoomScalePageLayoutView="0" workbookViewId="0" topLeftCell="A1">
      <selection activeCell="A10" sqref="A10:A11"/>
    </sheetView>
  </sheetViews>
  <sheetFormatPr defaultColWidth="11.421875" defaultRowHeight="12.75"/>
  <cols>
    <col min="1" max="1" width="6.7109375" style="0" customWidth="1"/>
    <col min="2" max="2" width="31.7109375" style="0" customWidth="1"/>
    <col min="3" max="3" width="14.7109375" style="0" customWidth="1"/>
    <col min="4" max="9" width="6.7109375" style="0" customWidth="1"/>
  </cols>
  <sheetData>
    <row r="1" spans="1:10" ht="79.5" customHeight="1">
      <c r="A1" s="134"/>
      <c r="B1" s="120"/>
      <c r="C1" s="120"/>
      <c r="D1" s="120"/>
      <c r="E1" s="120"/>
      <c r="F1" s="120"/>
      <c r="G1" s="120"/>
      <c r="H1" s="120"/>
      <c r="I1" s="120"/>
      <c r="J1" s="3"/>
    </row>
    <row r="2" spans="1:10" ht="31.5" customHeight="1">
      <c r="A2" s="212" t="s">
        <v>69</v>
      </c>
      <c r="B2" s="212"/>
      <c r="C2" s="212"/>
      <c r="D2" s="212"/>
      <c r="E2" s="212"/>
      <c r="F2" s="212"/>
      <c r="G2" s="212"/>
      <c r="H2" s="212"/>
      <c r="I2" s="212"/>
      <c r="J2" s="4"/>
    </row>
    <row r="3" spans="1:10" ht="18" customHeight="1">
      <c r="A3" s="213" t="s">
        <v>68</v>
      </c>
      <c r="B3" s="213"/>
      <c r="C3" s="213"/>
      <c r="D3" s="213"/>
      <c r="E3" s="213"/>
      <c r="F3" s="213"/>
      <c r="G3" s="213"/>
      <c r="H3" s="213"/>
      <c r="I3" s="213"/>
      <c r="J3" s="4"/>
    </row>
    <row r="4" spans="1:9" ht="18" customHeight="1" thickBot="1">
      <c r="A4" s="135"/>
      <c r="B4" s="135"/>
      <c r="C4" s="135"/>
      <c r="D4" s="135"/>
      <c r="E4" s="135"/>
      <c r="F4" s="135"/>
      <c r="G4" s="135"/>
      <c r="H4" s="135"/>
      <c r="I4" s="135"/>
    </row>
    <row r="5" spans="1:9" ht="27" customHeight="1">
      <c r="A5" s="216" t="str">
        <f>saisie!B3</f>
        <v>COMITE DEPARTEMENTAL de BILLARD de la SOMME</v>
      </c>
      <c r="B5" s="217"/>
      <c r="C5" s="217"/>
      <c r="D5" s="217"/>
      <c r="E5" s="217"/>
      <c r="F5" s="217"/>
      <c r="G5" s="217"/>
      <c r="H5" s="217"/>
      <c r="I5" s="218"/>
    </row>
    <row r="6" spans="1:9" ht="27" customHeight="1" thickBot="1">
      <c r="A6" s="219" t="str">
        <f>saisie!C5</f>
        <v>LIBRE</v>
      </c>
      <c r="B6" s="220"/>
      <c r="C6" s="220"/>
      <c r="D6" s="220"/>
      <c r="E6" s="220"/>
      <c r="F6" s="220"/>
      <c r="G6" s="220"/>
      <c r="H6" s="220"/>
      <c r="I6" s="221"/>
    </row>
    <row r="7" spans="1:9" ht="27" customHeight="1">
      <c r="A7" s="137" t="s">
        <v>70</v>
      </c>
      <c r="B7" s="136" t="str">
        <f>saisie!C4</f>
        <v>FINALE de SOMME</v>
      </c>
      <c r="C7" s="139" t="s">
        <v>72</v>
      </c>
      <c r="D7" s="27" t="str">
        <f>saisie!C6</f>
        <v>CADETS</v>
      </c>
      <c r="E7" s="22"/>
      <c r="F7" s="22"/>
      <c r="G7" s="22"/>
      <c r="H7" s="22"/>
      <c r="I7" s="23"/>
    </row>
    <row r="8" spans="1:9" ht="27" customHeight="1" thickBot="1">
      <c r="A8" s="138" t="s">
        <v>71</v>
      </c>
      <c r="B8" s="143" t="str">
        <f>saisie!C7</f>
        <v>B. C. Friville-Escarbotin</v>
      </c>
      <c r="C8" s="140" t="s">
        <v>73</v>
      </c>
      <c r="D8" s="25" t="str">
        <f>saisie!C8</f>
        <v>10/04/2022</v>
      </c>
      <c r="E8" s="24"/>
      <c r="F8" s="24"/>
      <c r="G8" s="24"/>
      <c r="H8" s="24"/>
      <c r="I8" s="26"/>
    </row>
    <row r="9" ht="19.5" customHeight="1" thickBot="1">
      <c r="C9" t="s">
        <v>2</v>
      </c>
    </row>
    <row r="10" spans="1:9" ht="18" customHeight="1">
      <c r="A10" s="204" t="s">
        <v>0</v>
      </c>
      <c r="B10" s="206" t="s">
        <v>45</v>
      </c>
      <c r="C10" s="208" t="s">
        <v>39</v>
      </c>
      <c r="D10" s="20" t="s">
        <v>17</v>
      </c>
      <c r="E10" s="202" t="s">
        <v>17</v>
      </c>
      <c r="F10" s="202" t="s">
        <v>18</v>
      </c>
      <c r="G10" s="214" t="s">
        <v>46</v>
      </c>
      <c r="H10" s="215"/>
      <c r="I10" s="200" t="s">
        <v>3</v>
      </c>
    </row>
    <row r="11" spans="1:9" ht="18" customHeight="1" thickBot="1">
      <c r="A11" s="205"/>
      <c r="B11" s="207"/>
      <c r="C11" s="209"/>
      <c r="D11" s="21" t="s">
        <v>49</v>
      </c>
      <c r="E11" s="203"/>
      <c r="F11" s="203"/>
      <c r="G11" s="121" t="s">
        <v>47</v>
      </c>
      <c r="H11" s="121" t="s">
        <v>48</v>
      </c>
      <c r="I11" s="201"/>
    </row>
    <row r="12" spans="1:9" ht="18" customHeight="1">
      <c r="A12" s="210">
        <v>1</v>
      </c>
      <c r="B12" s="122" t="str">
        <f>IF(saisie!H12=1,saisie!B12,IF(saisie!H13=1,saisie!B13:C13,IF(saisie!H14=1,saisie!B14,saisie!B15)))</f>
        <v>MALHERBE</v>
      </c>
      <c r="C12" s="193">
        <f>IF(saisie!H12=1,saisie!E12,IF(saisie!H13=1,saisie!E13,IF(saisie!H14=1,saisie!E14,saisie!E15)))</f>
        <v>0</v>
      </c>
      <c r="D12" s="193">
        <f>IF(saisie!H12=1,saisie!I12,IF(saisie!H13=1,saisie!I13,IF(saisie!H14=1,saisie!I14,saisie!I15)))</f>
        <v>6</v>
      </c>
      <c r="E12" s="193">
        <f>IF(saisie!H12=1,saisie!J12,IF(saisie!H13=1,saisie!J13,IF(saisie!H14=1,saisie!J14,saisie!J15)))</f>
        <v>151</v>
      </c>
      <c r="F12" s="193">
        <f>IF(saisie!H12=1,saisie!K12,IF(saisie!H13=1,saisie!K13,IF(saisie!H14=1,saisie!K14,saisie!K15)))</f>
        <v>120</v>
      </c>
      <c r="G12" s="191">
        <f>IF(saisie!H12=1,saisie!L12,IF(saisie!H13=1,saisie!L13,IF(saisie!H14=1,saisie!L14,saisie!L15)))</f>
        <v>1.2583333333333333</v>
      </c>
      <c r="H12" s="191">
        <f>IF(saisie!H12=1,saisie!M12,IF(saisie!H13=1,saisie!M13,IF(saisie!H14=1,saisie!M14,saisie!M15)))</f>
        <v>1.425</v>
      </c>
      <c r="I12" s="195">
        <f>IF(saisie!H12=1,saisie!N12,IF(saisie!H13=1,saisie!N13,IF(saisie!H14=1,saisie!N14,saisie!N15)))</f>
        <v>14</v>
      </c>
    </row>
    <row r="13" spans="1:9" ht="18" customHeight="1" thickBot="1">
      <c r="A13" s="211"/>
      <c r="B13" s="123" t="str">
        <f>IF(saisie!H12=1,saisie!C12,IF(saisie!H13=1,saisie!C13,IF(saisie!H14=1,saisie!C14,saisie!C15)))</f>
        <v>KENTIN</v>
      </c>
      <c r="C13" s="194"/>
      <c r="D13" s="194"/>
      <c r="E13" s="194"/>
      <c r="F13" s="194"/>
      <c r="G13" s="192"/>
      <c r="H13" s="192"/>
      <c r="I13" s="196"/>
    </row>
    <row r="14" spans="1:9" ht="18" customHeight="1">
      <c r="A14" s="210">
        <v>2</v>
      </c>
      <c r="B14" s="122" t="str">
        <f>IF(saisie!H12=2,saisie!B12,IF(saisie!H13=2,saisie!B13,IF(saisie!H14=2,saisie!B14,saisie!B15)))</f>
        <v>LEBORGNE</v>
      </c>
      <c r="C14" s="193">
        <f>IF(saisie!H12=2,saisie!E12,IF(saisie!H13=2,saisie!E13,IF(saisie!H14=2,saisie!E14,saisie!E15)))</f>
        <v>0</v>
      </c>
      <c r="D14" s="193">
        <f>IF(saisie!H12=2,saisie!I12,IF(saisie!H13=2,saisie!I13,IF(saisie!H14=2,saisie!I14,saisie!I15)))</f>
        <v>4</v>
      </c>
      <c r="E14" s="193">
        <f>IF(saisie!H12=2,saisie!J12,IF(saisie!H13=2,saisie!J13,IF(saisie!H14=2,saisie!J14,saisie!J15)))</f>
        <v>141</v>
      </c>
      <c r="F14" s="193">
        <f>IF(saisie!H12=2,saisie!K12,IF(saisie!H13=2,saisie!K13,IF(saisie!H14=2,saisie!K14,saisie!K15)))</f>
        <v>120</v>
      </c>
      <c r="G14" s="191">
        <f>IF(saisie!H12=2,saisie!L12,IF(saisie!H13=2,saisie!L13,IF(saisie!H14=2,saisie!L14,saisie!L15)))</f>
        <v>1.175</v>
      </c>
      <c r="H14" s="191">
        <f>IF(saisie!H12=2,saisie!M12,IF(saisie!H13=2,saisie!M13,IF(saisie!H14=2,saisie!M14,saisie!M15)))</f>
        <v>1.175</v>
      </c>
      <c r="I14" s="195">
        <f>IF(saisie!H12=2,saisie!N12,IF(saisie!H13=2,saisie!N13,IF(saisie!H14=2,saisie!N14,saisie!N15)))</f>
        <v>10</v>
      </c>
    </row>
    <row r="15" spans="1:9" ht="18" customHeight="1" thickBot="1">
      <c r="A15" s="211"/>
      <c r="B15" s="123" t="str">
        <f>IF(saisie!H12=2,saisie!C12,IF(saisie!H13=2,saisie!C13,IF(saisie!H14=2,saisie!C14,saisie!C15)))</f>
        <v>CORENTIN</v>
      </c>
      <c r="C15" s="194"/>
      <c r="D15" s="194"/>
      <c r="E15" s="194"/>
      <c r="F15" s="194"/>
      <c r="G15" s="192"/>
      <c r="H15" s="192"/>
      <c r="I15" s="196"/>
    </row>
    <row r="16" spans="1:9" ht="18" customHeight="1">
      <c r="A16" s="210">
        <v>3</v>
      </c>
      <c r="B16" s="122" t="str">
        <f>IF(saisie!H12=3,saisie!B12,IF(saisie!H13=3,saisie!B13,IF(saisie!H14=3,saisie!B14,saisie!B15)))</f>
        <v>JOLY</v>
      </c>
      <c r="C16" s="193">
        <f>IF(saisie!H12=3,saisie!E12,IF(saisie!H13=3,saisie!E13,IF(saisie!H14=3,saisie!E14,saisie!E15)))</f>
        <v>0</v>
      </c>
      <c r="D16" s="193">
        <f>IF(saisie!H12=3,saisie!I12,IF(saisie!H13=3,saisie!I13,IF(saisie!H14=3,saisie!I14,saisie!I15)))</f>
        <v>2</v>
      </c>
      <c r="E16" s="193">
        <f>IF(saisie!H12=3,saisie!J12,IF(saisie!H13=3,saisie!J13,IF(saisie!H14=3,saisie!J14,saisie!J15)))</f>
        <v>124</v>
      </c>
      <c r="F16" s="193">
        <f>IF(saisie!H12=3,saisie!K12,IF(saisie!H13=3,saisie!K13,IF(saisie!H14=3,saisie!K14,saisie!K15)))</f>
        <v>120</v>
      </c>
      <c r="G16" s="191">
        <f>IF(saisie!H12=3,saisie!L12,IF(saisie!H13=3,saisie!L13,IF(saisie!H14=3,saisie!L14,saisie!L15)))</f>
        <v>1.0333333333333334</v>
      </c>
      <c r="H16" s="191">
        <f>IF(saisie!H12=3,saisie!M12,IF(saisie!H13=3,saisie!M13,IF(saisie!H14=3,saisie!M14,saisie!M15)))</f>
        <v>1.175</v>
      </c>
      <c r="I16" s="195">
        <f>IF(saisie!H12=3,saisie!N12,IF(saisie!H13=3,saisie!N13,IF(saisie!H14=3,saisie!N14,saisie!N15)))</f>
        <v>8</v>
      </c>
    </row>
    <row r="17" spans="1:9" ht="18" customHeight="1" thickBot="1">
      <c r="A17" s="211"/>
      <c r="B17" s="123" t="str">
        <f>IF(saisie!H12=3,saisie!C12,IF(saisie!H13=3,saisie!C13,IF(saisie!H14=3,saisie!C14,saisie!C15)))</f>
        <v>KENAN</v>
      </c>
      <c r="C17" s="194"/>
      <c r="D17" s="194"/>
      <c r="E17" s="194"/>
      <c r="F17" s="194"/>
      <c r="G17" s="192"/>
      <c r="H17" s="192"/>
      <c r="I17" s="196"/>
    </row>
    <row r="18" spans="1:9" ht="18" customHeight="1">
      <c r="A18" s="210">
        <v>4</v>
      </c>
      <c r="B18" s="122" t="str">
        <f>IF(saisie!H12=4,saisie!B12,IF(saisie!H13=4,saisie!B13,IF(saisie!H14=4,saisie!B14,saisie!B15)))</f>
        <v>LEBORGNE</v>
      </c>
      <c r="C18" s="193">
        <f>IF(saisie!H12=4,saisie!E12,IF(saisie!H13=4,saisie!E13,IF(saisie!H14=4,saisie!E14,saisie!E15)))</f>
        <v>0</v>
      </c>
      <c r="D18" s="193">
        <f>IF(saisie!H12=4,saisie!I12,IF(saisie!H13=4,saisie!I13,IF(saisie!H14=4,saisie!I14,saisie!I15)))</f>
        <v>0</v>
      </c>
      <c r="E18" s="193">
        <f>IF(saisie!H12=4,saisie!J12,IF(saisie!H13=4,saisie!J13,IF(saisie!H14=4,saisie!J14,saisie!J15)))</f>
        <v>74</v>
      </c>
      <c r="F18" s="193">
        <f>IF(saisie!H12=4,saisie!K12,IF(saisie!H13=4,saisie!K13,IF(saisie!H14=4,saisie!K14,saisie!K15)))</f>
        <v>120</v>
      </c>
      <c r="G18" s="191">
        <f>IF(saisie!H12=4,saisie!L12,IF(saisie!H13=4,saisie!L13,IF(saisie!H14=4,saisie!L14,saisie!L15)))</f>
        <v>0.6166666666666667</v>
      </c>
      <c r="H18" s="191">
        <f>IF(saisie!H12=4,saisie!M12,IF(saisie!H13=4,saisie!M13,IF(saisie!H14=4,saisie!M14,saisie!M15)))</f>
        <v>0</v>
      </c>
      <c r="I18" s="195">
        <f>IF(saisie!H12=4,saisie!N12,IF(saisie!H13=4,saisie!N13,IF(saisie!H14=4,saisie!N14,saisie!N15)))</f>
        <v>4</v>
      </c>
    </row>
    <row r="19" spans="1:9" ht="18" customHeight="1" thickBot="1">
      <c r="A19" s="211"/>
      <c r="B19" s="123" t="str">
        <f>IF(saisie!H12=4,saisie!C12,IF(saisie!H13=4,saisie!C13,IF(saisie!H14=4,saisie!C14,saisie!C15)))</f>
        <v>LEA</v>
      </c>
      <c r="C19" s="194"/>
      <c r="D19" s="194"/>
      <c r="E19" s="194"/>
      <c r="F19" s="194"/>
      <c r="G19" s="192"/>
      <c r="H19" s="192"/>
      <c r="I19" s="196"/>
    </row>
    <row r="20" ht="24.75" customHeight="1" thickBot="1">
      <c r="A20" s="5"/>
    </row>
    <row r="21" spans="1:9" ht="19.5" customHeight="1" thickBot="1">
      <c r="A21" s="197" t="s">
        <v>42</v>
      </c>
      <c r="B21" s="198"/>
      <c r="C21" s="198"/>
      <c r="D21" s="198"/>
      <c r="E21" s="198"/>
      <c r="F21" s="198"/>
      <c r="G21" s="198"/>
      <c r="H21" s="198"/>
      <c r="I21" s="199"/>
    </row>
    <row r="22" spans="1:9" ht="21.75" customHeight="1">
      <c r="A22" s="18">
        <v>1</v>
      </c>
      <c r="B22" s="124"/>
      <c r="C22" s="125"/>
      <c r="D22" s="126"/>
      <c r="E22" s="127"/>
      <c r="F22" s="127"/>
      <c r="G22" s="127"/>
      <c r="H22" s="127"/>
      <c r="I22" s="128"/>
    </row>
    <row r="23" spans="1:9" ht="21.75" customHeight="1" thickBot="1">
      <c r="A23" s="19">
        <v>2</v>
      </c>
      <c r="B23" s="129"/>
      <c r="C23" s="130"/>
      <c r="D23" s="131"/>
      <c r="E23" s="132"/>
      <c r="F23" s="132"/>
      <c r="G23" s="132"/>
      <c r="H23" s="132"/>
      <c r="I23" s="133"/>
    </row>
    <row r="24" ht="21.75" customHeight="1">
      <c r="A24" s="174" t="str">
        <f>saisie!A11</f>
        <v>Edition 09/2017</v>
      </c>
    </row>
    <row r="25" ht="21.75" customHeight="1">
      <c r="A25" s="6" t="s">
        <v>44</v>
      </c>
    </row>
    <row r="26" ht="21.75" customHeight="1">
      <c r="A26" s="7">
        <f>IF(saisie!C9="","",saisie!C9)</f>
      </c>
    </row>
    <row r="27" spans="1:4" ht="21.75" customHeight="1">
      <c r="A27" s="2" t="str">
        <f>saisie!B9</f>
        <v>Responsable de Salle</v>
      </c>
      <c r="C27" s="144" t="s">
        <v>43</v>
      </c>
      <c r="D27" s="145">
        <f>A26</f>
      </c>
    </row>
    <row r="28" ht="12" customHeight="1"/>
  </sheetData>
  <sheetProtection sheet="1" objects="1" scenarios="1"/>
  <mergeCells count="44">
    <mergeCell ref="A2:I2"/>
    <mergeCell ref="A3:I3"/>
    <mergeCell ref="G10:H10"/>
    <mergeCell ref="A12:A13"/>
    <mergeCell ref="A5:I5"/>
    <mergeCell ref="A6:I6"/>
    <mergeCell ref="C12:C13"/>
    <mergeCell ref="H12:H13"/>
    <mergeCell ref="I12:I13"/>
    <mergeCell ref="A21:I21"/>
    <mergeCell ref="I10:I11"/>
    <mergeCell ref="F10:F11"/>
    <mergeCell ref="E10:E11"/>
    <mergeCell ref="A10:A11"/>
    <mergeCell ref="B10:B11"/>
    <mergeCell ref="C10:C11"/>
    <mergeCell ref="A14:A15"/>
    <mergeCell ref="A16:A17"/>
    <mergeCell ref="A18:A19"/>
    <mergeCell ref="C14:C15"/>
    <mergeCell ref="C16:C17"/>
    <mergeCell ref="C18:C19"/>
    <mergeCell ref="E14:E15"/>
    <mergeCell ref="D14:D15"/>
    <mergeCell ref="D16:D17"/>
    <mergeCell ref="E16:E17"/>
    <mergeCell ref="G14:G15"/>
    <mergeCell ref="F14:F15"/>
    <mergeCell ref="I14:I15"/>
    <mergeCell ref="H14:H15"/>
    <mergeCell ref="D12:D13"/>
    <mergeCell ref="E12:E13"/>
    <mergeCell ref="F12:F13"/>
    <mergeCell ref="G12:G13"/>
    <mergeCell ref="G18:G19"/>
    <mergeCell ref="F18:F19"/>
    <mergeCell ref="E18:E19"/>
    <mergeCell ref="D18:D19"/>
    <mergeCell ref="H16:H17"/>
    <mergeCell ref="I16:I17"/>
    <mergeCell ref="I18:I19"/>
    <mergeCell ref="H18:H19"/>
    <mergeCell ref="F16:F17"/>
    <mergeCell ref="G16:G17"/>
  </mergeCells>
  <printOptions horizontalCentered="1"/>
  <pageMargins left="0" right="0" top="0.3937007874015748" bottom="0" header="0.5118110236220472" footer="0.11811023622047245"/>
  <pageSetup horizontalDpi="360" verticalDpi="36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showRowColHeaders="0" zoomScalePageLayoutView="0" workbookViewId="0" topLeftCell="A1">
      <selection activeCell="E8" sqref="E8:E9"/>
    </sheetView>
  </sheetViews>
  <sheetFormatPr defaultColWidth="11.421875" defaultRowHeight="12.75"/>
  <cols>
    <col min="1" max="1" width="27.421875" style="0" customWidth="1"/>
    <col min="2" max="2" width="8.57421875" style="0" customWidth="1"/>
    <col min="3" max="3" width="31.8515625" style="0" customWidth="1"/>
    <col min="4" max="4" width="12.7109375" style="0" customWidth="1"/>
    <col min="5" max="5" width="19.7109375" style="0" customWidth="1"/>
  </cols>
  <sheetData>
    <row r="1" spans="1:5" ht="12" customHeight="1" thickTop="1">
      <c r="A1" s="87"/>
      <c r="B1" s="88"/>
      <c r="C1" s="88"/>
      <c r="D1" s="88"/>
      <c r="E1" s="89"/>
    </row>
    <row r="2" spans="1:5" ht="19.5">
      <c r="A2" s="223" t="s">
        <v>57</v>
      </c>
      <c r="B2" s="224"/>
      <c r="C2" s="224"/>
      <c r="D2" s="224"/>
      <c r="E2" s="225"/>
    </row>
    <row r="3" spans="1:5" ht="12" customHeight="1">
      <c r="A3" s="90"/>
      <c r="B3" s="64"/>
      <c r="C3" s="64"/>
      <c r="D3" s="64"/>
      <c r="E3" s="91"/>
    </row>
    <row r="4" spans="1:5" ht="12" customHeight="1">
      <c r="A4" s="92"/>
      <c r="B4" s="65" t="s">
        <v>30</v>
      </c>
      <c r="C4" s="65" t="str">
        <f>saisie!C10</f>
        <v>FINALE de LIGUE</v>
      </c>
      <c r="D4" s="66" t="str">
        <f>saisie!C5</f>
        <v>LIBRE</v>
      </c>
      <c r="E4" s="93" t="str">
        <f>saisie!C6</f>
        <v>CADETS</v>
      </c>
    </row>
    <row r="5" spans="1:5" ht="12" customHeight="1">
      <c r="A5" s="92"/>
      <c r="B5" s="65"/>
      <c r="C5" s="65"/>
      <c r="D5" s="64"/>
      <c r="E5" s="91"/>
    </row>
    <row r="6" spans="1:5" ht="18" customHeight="1">
      <c r="A6" s="99" t="s">
        <v>27</v>
      </c>
      <c r="B6" s="67" t="s">
        <v>41</v>
      </c>
      <c r="C6" s="66" t="str">
        <f>transmission!B12</f>
        <v>MALHERBE</v>
      </c>
      <c r="D6" s="67" t="s">
        <v>59</v>
      </c>
      <c r="E6" s="94">
        <f>transmission!C12</f>
        <v>0</v>
      </c>
    </row>
    <row r="7" spans="1:5" ht="12" customHeight="1">
      <c r="A7" s="95"/>
      <c r="B7" s="67" t="s">
        <v>40</v>
      </c>
      <c r="C7" s="66" t="str">
        <f>transmission!B13</f>
        <v>KENTIN</v>
      </c>
      <c r="D7" s="67" t="s">
        <v>58</v>
      </c>
      <c r="E7" s="94" t="str">
        <f>IF(saisie!H12=1,saisie!F12,IF(saisie!H13=1,saisie!F13,IF(saisie!H14=1,saisie!F14,saisie!F15)))</f>
        <v>VIGNACOURT</v>
      </c>
    </row>
    <row r="8" spans="1:5" ht="12" customHeight="1">
      <c r="A8" s="95"/>
      <c r="B8" s="67" t="s">
        <v>38</v>
      </c>
      <c r="C8" s="64"/>
      <c r="D8" s="226" t="s">
        <v>32</v>
      </c>
      <c r="E8" s="227"/>
    </row>
    <row r="9" spans="1:5" ht="12" customHeight="1">
      <c r="A9" s="95"/>
      <c r="B9" s="64"/>
      <c r="C9" s="64"/>
      <c r="D9" s="226"/>
      <c r="E9" s="227"/>
    </row>
    <row r="10" spans="1:5" ht="12" customHeight="1">
      <c r="A10" s="95"/>
      <c r="B10" s="64"/>
      <c r="C10" s="64"/>
      <c r="D10" s="64"/>
      <c r="E10" s="91"/>
    </row>
    <row r="11" spans="1:5" ht="18" customHeight="1">
      <c r="A11" s="99" t="s">
        <v>28</v>
      </c>
      <c r="B11" s="67" t="s">
        <v>41</v>
      </c>
      <c r="C11" s="66" t="str">
        <f>transmission!B14</f>
        <v>LEBORGNE</v>
      </c>
      <c r="D11" s="67" t="s">
        <v>59</v>
      </c>
      <c r="E11" s="94">
        <f>transmission!C14</f>
        <v>0</v>
      </c>
    </row>
    <row r="12" spans="1:5" ht="12" customHeight="1">
      <c r="A12" s="95"/>
      <c r="B12" s="67" t="s">
        <v>40</v>
      </c>
      <c r="C12" s="66" t="str">
        <f>transmission!B15</f>
        <v>CORENTIN</v>
      </c>
      <c r="D12" s="67" t="s">
        <v>58</v>
      </c>
      <c r="E12" s="94" t="str">
        <f>IF(saisie!H12=2,saisie!F12,IF(saisie!H13=2,saisie!F13,IF(saisie!H14=2,saisie!F14,saisie!F15)))</f>
        <v>FRIVILLE</v>
      </c>
    </row>
    <row r="13" spans="1:5" ht="12" customHeight="1">
      <c r="A13" s="95"/>
      <c r="B13" s="67" t="s">
        <v>38</v>
      </c>
      <c r="C13" s="64"/>
      <c r="D13" s="226" t="s">
        <v>32</v>
      </c>
      <c r="E13" s="227"/>
    </row>
    <row r="14" spans="1:5" ht="12" customHeight="1">
      <c r="A14" s="95"/>
      <c r="B14" s="67"/>
      <c r="C14" s="64"/>
      <c r="D14" s="226"/>
      <c r="E14" s="227"/>
    </row>
    <row r="15" spans="1:5" ht="12" customHeight="1">
      <c r="A15" s="95"/>
      <c r="B15" s="67"/>
      <c r="C15" s="64"/>
      <c r="D15" s="64"/>
      <c r="E15" s="91"/>
    </row>
    <row r="16" spans="1:5" ht="18" customHeight="1">
      <c r="A16" s="99" t="s">
        <v>29</v>
      </c>
      <c r="B16" s="67" t="s">
        <v>37</v>
      </c>
      <c r="C16" s="142">
        <f>saisie!C9</f>
        <v>0</v>
      </c>
      <c r="D16" s="64" t="s">
        <v>32</v>
      </c>
      <c r="E16" s="141">
        <f>C16</f>
        <v>0</v>
      </c>
    </row>
    <row r="17" spans="1:5" ht="12" customHeight="1" thickBot="1">
      <c r="A17" s="96"/>
      <c r="B17" s="97"/>
      <c r="C17" s="97"/>
      <c r="D17" s="97"/>
      <c r="E17" s="98"/>
    </row>
    <row r="18" ht="12.75" thickTop="1"/>
    <row r="19" spans="1:5" ht="12.75">
      <c r="A19" s="222" t="s">
        <v>75</v>
      </c>
      <c r="B19" s="222"/>
      <c r="C19" s="222"/>
      <c r="D19" s="222"/>
      <c r="E19" s="222"/>
    </row>
  </sheetData>
  <sheetProtection sheet="1" objects="1" scenarios="1"/>
  <mergeCells count="6">
    <mergeCell ref="A19:E19"/>
    <mergeCell ref="A2:E2"/>
    <mergeCell ref="D8:D9"/>
    <mergeCell ref="E8:E9"/>
    <mergeCell ref="D13:D14"/>
    <mergeCell ref="E13:E14"/>
  </mergeCells>
  <conditionalFormatting sqref="E8:E9 E13:E14">
    <cfRule type="cellIs" priority="1" dxfId="2" operator="equal" stopIfTrue="1">
      <formula>$A$1</formula>
    </cfRule>
    <cfRule type="cellIs" priority="2" dxfId="1" operator="equal" stopIfTrue="1">
      <formula>"OUI"</formula>
    </cfRule>
    <cfRule type="cellIs" priority="3" dxfId="0" operator="equal" stopIfTrue="1">
      <formula>"NON"</formula>
    </cfRule>
  </conditionalFormatting>
  <printOptions horizontalCentered="1"/>
  <pageMargins left="0" right="0" top="0.1968503937007874" bottom="0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DELGOVE</dc:creator>
  <cp:keywords/>
  <dc:description/>
  <cp:lastModifiedBy>genty</cp:lastModifiedBy>
  <cp:lastPrinted>2013-04-22T21:26:58Z</cp:lastPrinted>
  <dcterms:created xsi:type="dcterms:W3CDTF">2000-01-13T22:47:04Z</dcterms:created>
  <dcterms:modified xsi:type="dcterms:W3CDTF">2022-04-10T17:35:20Z</dcterms:modified>
  <cp:category/>
  <cp:version/>
  <cp:contentType/>
  <cp:contentStatus/>
</cp:coreProperties>
</file>