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tabRatio="711" activeTab="0"/>
  </bookViews>
  <sheets>
    <sheet name="4 joueurs JDS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<sst xmlns="http://schemas.openxmlformats.org/spreadsheetml/2006/main" count="55" uniqueCount="46">
  <si>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Reprises</t>
  </si>
  <si>
    <t>Points Match</t>
  </si>
  <si>
    <t>NOM</t>
  </si>
  <si>
    <t>Prénom</t>
  </si>
  <si>
    <t>Club</t>
  </si>
  <si>
    <t>Joueur A</t>
  </si>
  <si>
    <t>Joueur B</t>
  </si>
  <si>
    <t xml:space="preserve">Points </t>
  </si>
  <si>
    <t xml:space="preserve">Série </t>
  </si>
  <si>
    <t xml:space="preserve">Moy </t>
  </si>
  <si>
    <t>Match GNP</t>
  </si>
  <si>
    <t>Moyenne Générale</t>
  </si>
  <si>
    <t>Date :</t>
  </si>
  <si>
    <t>ABBEVILLE</t>
  </si>
  <si>
    <t>Reprises :</t>
  </si>
  <si>
    <t>Club :</t>
  </si>
  <si>
    <t>Distances :</t>
  </si>
  <si>
    <t>JEUX DE SÉRIE</t>
  </si>
  <si>
    <t>Mode de jeu                    Catégorie :</t>
  </si>
  <si>
    <t>N° Licence</t>
  </si>
  <si>
    <t>Classement</t>
  </si>
  <si>
    <t>FINALE DE SOMME</t>
  </si>
  <si>
    <t>Directeur de Jeu :</t>
  </si>
  <si>
    <t>Points de matchs</t>
  </si>
  <si>
    <t>Joueur qualifié :</t>
  </si>
  <si>
    <t>Remplaçant :</t>
  </si>
  <si>
    <t>Engagement pour le tour suivant :</t>
  </si>
  <si>
    <t>FINALE LIGUE</t>
  </si>
  <si>
    <t>Abbeville</t>
  </si>
  <si>
    <t>Dominique</t>
  </si>
  <si>
    <t>Friville</t>
  </si>
  <si>
    <t>DELAPORTE Laurent</t>
  </si>
  <si>
    <t>LIBRE REG 3</t>
  </si>
  <si>
    <t>FONTAINE</t>
  </si>
  <si>
    <t>DUHAMEL</t>
  </si>
  <si>
    <t>Eddy</t>
  </si>
  <si>
    <t>DUFLOS</t>
  </si>
  <si>
    <t>David</t>
  </si>
  <si>
    <t>LECU</t>
  </si>
  <si>
    <t>Albert</t>
  </si>
  <si>
    <t>134804 U</t>
  </si>
  <si>
    <t>021009 B</t>
  </si>
  <si>
    <t>165655 W</t>
  </si>
  <si>
    <t>158022 N</t>
  </si>
  <si>
    <t>OUI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</si>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</sst>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2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2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8" borderId="12" xfId="0" applyFont="1" applyFill="1" applyBorder="1" applyAlignment="1" applyProtection="1">
      <alignment horizontal="left" vertical="center" indent="1"/>
      <protection locked="0"/>
    </xf>
    <xf numFmtId="0" fontId="3" fillId="8" borderId="13" xfId="0" applyFont="1" applyFill="1" applyBorder="1" applyAlignment="1" applyProtection="1">
      <alignment horizontal="left" vertical="center" indent="1"/>
      <protection locked="0"/>
    </xf>
    <xf numFmtId="0" fontId="3" fillId="8" borderId="14" xfId="0" applyFont="1" applyFill="1" applyBorder="1" applyAlignment="1" applyProtection="1">
      <alignment horizontal="left" vertical="center" indent="1"/>
      <protection locked="0"/>
    </xf>
    <xf numFmtId="0" fontId="3" fillId="8" borderId="15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5" borderId="13" xfId="0" applyNumberFormat="1" applyFont="1" applyFill="1" applyBorder="1" applyAlignment="1" applyProtection="1">
      <alignment horizontal="center" vertical="center"/>
      <protection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vertical="center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49" fillId="5" borderId="16" xfId="0" applyFont="1" applyFill="1" applyBorder="1" applyAlignment="1" applyProtection="1">
      <alignment horizontal="center" vertical="center"/>
      <protection/>
    </xf>
    <xf numFmtId="0" fontId="49" fillId="7" borderId="16" xfId="0" applyFont="1" applyFill="1" applyBorder="1" applyAlignment="1" applyProtection="1">
      <alignment horizontal="center" vertical="center"/>
      <protection/>
    </xf>
    <xf numFmtId="0" fontId="3" fillId="8" borderId="15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49" fillId="5" borderId="13" xfId="0" applyFont="1" applyFill="1" applyBorder="1" applyAlignment="1" applyProtection="1">
      <alignment horizontal="center" vertical="center"/>
      <protection/>
    </xf>
    <xf numFmtId="0" fontId="49" fillId="7" borderId="13" xfId="0" applyFont="1" applyFill="1" applyBorder="1" applyAlignment="1" applyProtection="1">
      <alignment horizontal="center" vertical="center"/>
      <protection/>
    </xf>
    <xf numFmtId="0" fontId="49" fillId="5" borderId="15" xfId="0" applyFont="1" applyFill="1" applyBorder="1" applyAlignment="1" applyProtection="1">
      <alignment horizontal="center" vertical="center"/>
      <protection/>
    </xf>
    <xf numFmtId="0" fontId="49" fillId="7" borderId="15" xfId="0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3" fillId="5" borderId="13" xfId="0" applyNumberFormat="1" applyFont="1" applyFill="1" applyBorder="1" applyAlignment="1" applyProtection="1">
      <alignment horizontal="center" vertical="center"/>
      <protection/>
    </xf>
    <xf numFmtId="1" fontId="3" fillId="5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1" fontId="3" fillId="5" borderId="13" xfId="0" applyNumberFormat="1" applyFont="1" applyFill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horizontal="left" vertical="center" indent="1" shrinkToFit="1"/>
      <protection/>
    </xf>
    <xf numFmtId="0" fontId="3" fillId="5" borderId="16" xfId="0" applyFont="1" applyFill="1" applyBorder="1" applyAlignment="1" applyProtection="1">
      <alignment horizontal="left" vertical="center" indent="1" shrinkToFit="1"/>
      <protection/>
    </xf>
    <xf numFmtId="0" fontId="3" fillId="5" borderId="12" xfId="0" applyFont="1" applyFill="1" applyBorder="1" applyAlignment="1" applyProtection="1">
      <alignment horizontal="left" vertical="center" indent="1" shrinkToFit="1"/>
      <protection/>
    </xf>
    <xf numFmtId="0" fontId="3" fillId="5" borderId="13" xfId="0" applyFont="1" applyFill="1" applyBorder="1" applyAlignment="1" applyProtection="1">
      <alignment horizontal="left" vertical="center" indent="1" shrinkToFit="1"/>
      <protection/>
    </xf>
    <xf numFmtId="0" fontId="3" fillId="5" borderId="14" xfId="0" applyFont="1" applyFill="1" applyBorder="1" applyAlignment="1" applyProtection="1">
      <alignment horizontal="left" vertical="center" indent="1" shrinkToFit="1"/>
      <protection/>
    </xf>
    <xf numFmtId="0" fontId="3" fillId="5" borderId="15" xfId="0" applyFont="1" applyFill="1" applyBorder="1" applyAlignment="1" applyProtection="1">
      <alignment horizontal="left" vertical="center" indent="1" shrinkToFit="1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15" xfId="0" applyFont="1" applyFill="1" applyBorder="1" applyAlignment="1" applyProtection="1">
      <alignment horizontal="center" vertical="center"/>
      <protection/>
    </xf>
    <xf numFmtId="0" fontId="3" fillId="7" borderId="16" xfId="0" applyFont="1" applyFill="1" applyBorder="1" applyAlignment="1" applyProtection="1">
      <alignment horizontal="left" vertical="center" indent="1" shrinkToFit="1"/>
      <protection/>
    </xf>
    <xf numFmtId="0" fontId="3" fillId="7" borderId="13" xfId="0" applyFont="1" applyFill="1" applyBorder="1" applyAlignment="1" applyProtection="1">
      <alignment horizontal="left" vertical="center" indent="1" shrinkToFit="1"/>
      <protection/>
    </xf>
    <xf numFmtId="0" fontId="3" fillId="7" borderId="15" xfId="0" applyFont="1" applyFill="1" applyBorder="1" applyAlignment="1" applyProtection="1">
      <alignment horizontal="left" vertical="center" indent="1" shrinkToFit="1"/>
      <protection/>
    </xf>
    <xf numFmtId="0" fontId="3" fillId="7" borderId="16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2" fontId="3" fillId="7" borderId="23" xfId="0" applyNumberFormat="1" applyFont="1" applyFill="1" applyBorder="1" applyAlignment="1" applyProtection="1">
      <alignment horizontal="center" vertical="center"/>
      <protection/>
    </xf>
    <xf numFmtId="2" fontId="3" fillId="7" borderId="24" xfId="0" applyNumberFormat="1" applyFont="1" applyFill="1" applyBorder="1" applyAlignment="1" applyProtection="1">
      <alignment horizontal="center" vertical="center"/>
      <protection/>
    </xf>
    <xf numFmtId="2" fontId="3" fillId="7" borderId="25" xfId="0" applyNumberFormat="1" applyFont="1" applyFill="1" applyBorder="1" applyAlignment="1" applyProtection="1">
      <alignment horizontal="center" vertical="center"/>
      <protection/>
    </xf>
    <xf numFmtId="2" fontId="3" fillId="5" borderId="17" xfId="0" applyNumberFormat="1" applyFont="1" applyFill="1" applyBorder="1" applyAlignment="1" applyProtection="1">
      <alignment horizontal="center" vertical="center"/>
      <protection/>
    </xf>
    <xf numFmtId="2" fontId="3" fillId="5" borderId="26" xfId="0" applyNumberFormat="1" applyFont="1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horizontal="left" vertical="center" indent="1" shrinkToFit="1"/>
      <protection/>
    </xf>
    <xf numFmtId="0" fontId="3" fillId="7" borderId="14" xfId="0" applyFont="1" applyFill="1" applyBorder="1" applyAlignment="1" applyProtection="1">
      <alignment horizontal="left" vertical="center" indent="1" shrinkToFit="1"/>
      <protection/>
    </xf>
    <xf numFmtId="2" fontId="3" fillId="5" borderId="22" xfId="0" applyNumberFormat="1" applyFont="1" applyFill="1" applyBorder="1" applyAlignment="1" applyProtection="1">
      <alignment horizontal="center" vertical="center"/>
      <protection/>
    </xf>
    <xf numFmtId="0" fontId="3" fillId="7" borderId="12" xfId="0" applyFont="1" applyFill="1" applyBorder="1" applyAlignment="1" applyProtection="1">
      <alignment horizontal="left" vertical="center" indent="1" shrinkToFit="1"/>
      <protection/>
    </xf>
    <xf numFmtId="0" fontId="9" fillId="5" borderId="13" xfId="0" applyFont="1" applyFill="1" applyBorder="1" applyAlignment="1" applyProtection="1">
      <alignment/>
      <protection/>
    </xf>
    <xf numFmtId="0" fontId="3" fillId="8" borderId="13" xfId="0" applyFont="1" applyFill="1" applyBorder="1" applyAlignment="1" applyProtection="1">
      <alignment horizontal="center"/>
      <protection locked="0"/>
    </xf>
    <xf numFmtId="15" fontId="2" fillId="8" borderId="13" xfId="0" applyNumberFormat="1" applyFont="1" applyFill="1" applyBorder="1" applyAlignment="1" applyProtection="1">
      <alignment horizont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0" fillId="8" borderId="13" xfId="0" applyFont="1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3" fillId="8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7" borderId="27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3" fillId="8" borderId="26" xfId="0" applyFont="1" applyFill="1" applyBorder="1" applyAlignment="1" applyProtection="1">
      <alignment horizontal="center" vertical="center"/>
      <protection locked="0"/>
    </xf>
    <xf numFmtId="0" fontId="3" fillId="8" borderId="28" xfId="0" applyFont="1" applyFill="1" applyBorder="1" applyAlignment="1" applyProtection="1">
      <alignment horizontal="center" vertical="center"/>
      <protection locked="0"/>
    </xf>
    <xf numFmtId="0" fontId="3" fillId="8" borderId="29" xfId="0" applyFont="1" applyFill="1" applyBorder="1" applyAlignment="1" applyProtection="1">
      <alignment horizontal="center" vertical="center"/>
      <protection locked="0"/>
    </xf>
    <xf numFmtId="1" fontId="3" fillId="5" borderId="22" xfId="0" applyNumberFormat="1" applyFont="1" applyFill="1" applyBorder="1" applyAlignment="1" applyProtection="1">
      <alignment horizontal="center" vertical="center"/>
      <protection/>
    </xf>
    <xf numFmtId="1" fontId="3" fillId="5" borderId="30" xfId="0" applyNumberFormat="1" applyFont="1" applyFill="1" applyBorder="1" applyAlignment="1" applyProtection="1">
      <alignment horizontal="center" vertical="center"/>
      <protection/>
    </xf>
    <xf numFmtId="0" fontId="3" fillId="8" borderId="22" xfId="0" applyFont="1" applyFill="1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/>
      <protection locked="0"/>
    </xf>
    <xf numFmtId="0" fontId="3" fillId="8" borderId="32" xfId="0" applyFont="1" applyFill="1" applyBorder="1" applyAlignment="1" applyProtection="1">
      <alignment horizontal="center" vertical="center"/>
      <protection locked="0"/>
    </xf>
    <xf numFmtId="0" fontId="10" fillId="9" borderId="33" xfId="0" applyFont="1" applyFill="1" applyBorder="1" applyAlignment="1" applyProtection="1">
      <alignment horizontal="center" vertical="center"/>
      <protection locked="0"/>
    </xf>
    <xf numFmtId="0" fontId="10" fillId="9" borderId="34" xfId="0" applyFont="1" applyFill="1" applyBorder="1" applyAlignment="1" applyProtection="1">
      <alignment horizontal="center" vertical="center"/>
      <protection locked="0"/>
    </xf>
    <xf numFmtId="0" fontId="10" fillId="9" borderId="35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/>
      <protection/>
    </xf>
    <xf numFmtId="0" fontId="9" fillId="5" borderId="31" xfId="0" applyFont="1" applyFill="1" applyBorder="1" applyAlignment="1" applyProtection="1">
      <alignment horizontal="center"/>
      <protection/>
    </xf>
    <xf numFmtId="0" fontId="9" fillId="5" borderId="32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14" fontId="11" fillId="8" borderId="13" xfId="0" applyNumberFormat="1" applyFont="1" applyFill="1" applyBorder="1" applyAlignment="1" applyProtection="1">
      <alignment horizontal="center" vertical="center"/>
      <protection locked="0"/>
    </xf>
    <xf numFmtId="0" fontId="11" fillId="8" borderId="13" xfId="0" applyFont="1" applyFill="1" applyBorder="1" applyAlignment="1" applyProtection="1">
      <alignment horizontal="center" vertical="center"/>
      <protection locked="0"/>
    </xf>
    <xf numFmtId="0" fontId="51" fillId="0" borderId="39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0</xdr:rowOff>
    </xdr:from>
    <xdr:to>
      <xdr:col>14</xdr:col>
      <xdr:colOff>285750</xdr:colOff>
      <xdr:row>2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61925"/>
          <a:ext cx="1333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1</xdr:row>
      <xdr:rowOff>9525</xdr:rowOff>
    </xdr:from>
    <xdr:to>
      <xdr:col>16</xdr:col>
      <xdr:colOff>542925</xdr:colOff>
      <xdr:row>2</xdr:row>
      <xdr:rowOff>381000</xdr:rowOff>
    </xdr:to>
    <xdr:pic>
      <xdr:nvPicPr>
        <xdr:cNvPr id="2" name="Picture 5" descr="Logo FFB H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01550" y="17145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tabSelected="1" zoomScaleSheetLayoutView="98" zoomScalePageLayoutView="0" workbookViewId="0" topLeftCell="A1">
      <selection activeCell="J20" sqref="J20"/>
    </sheetView>
  </sheetViews>
  <sheetFormatPr defaultColWidth="11.421875" defaultRowHeight="12.75"/>
  <cols>
    <col min="1" max="1" width="2.7109375" style="4" customWidth="1"/>
    <col min="2" max="2" width="25.7109375" style="4" customWidth="1"/>
    <col min="3" max="3" width="20.7109375" style="4" customWidth="1"/>
    <col min="4" max="6" width="9.57421875" style="4" customWidth="1"/>
    <col min="7" max="9" width="8.7109375" style="4" customWidth="1"/>
    <col min="10" max="10" width="25.7109375" style="4" customWidth="1"/>
    <col min="11" max="11" width="20.7109375" style="4" customWidth="1"/>
    <col min="12" max="14" width="9.57421875" style="4" customWidth="1"/>
    <col min="15" max="16" width="8.7109375" style="4" customWidth="1"/>
    <col min="17" max="16384" width="11.421875" style="4" customWidth="1"/>
  </cols>
  <sheetData>
    <row r="2" spans="2:12" ht="36" customHeight="1">
      <c r="B2" s="18" t="s">
        <v>15</v>
      </c>
      <c r="C2" s="108" t="s">
        <v>13</v>
      </c>
      <c r="D2" s="109"/>
      <c r="F2" s="18" t="s">
        <v>12</v>
      </c>
      <c r="G2" s="108">
        <v>44968</v>
      </c>
      <c r="H2" s="109"/>
      <c r="I2" s="110" t="s">
        <v>17</v>
      </c>
      <c r="J2" s="111"/>
      <c r="K2" s="18" t="s">
        <v>16</v>
      </c>
      <c r="L2" s="23">
        <v>70</v>
      </c>
    </row>
    <row r="3" spans="2:12" ht="36" customHeight="1">
      <c r="B3" s="19" t="s">
        <v>18</v>
      </c>
      <c r="C3" s="108" t="s">
        <v>32</v>
      </c>
      <c r="D3" s="109"/>
      <c r="F3" s="113"/>
      <c r="G3" s="113"/>
      <c r="H3" s="113"/>
      <c r="I3" s="112"/>
      <c r="J3" s="111"/>
      <c r="K3" s="18" t="s">
        <v>14</v>
      </c>
      <c r="L3" s="23">
        <v>40</v>
      </c>
    </row>
    <row r="4" spans="2:13" ht="12" customHeight="1" thickBot="1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4.75" customHeight="1" thickBot="1">
      <c r="B5" s="96" t="s">
        <v>21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2:18" ht="9.75" customHeight="1" thickBot="1">
      <c r="B6" s="4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4"/>
      <c r="R6" s="45"/>
    </row>
    <row r="7" spans="2:22" s="11" customFormat="1" ht="42" customHeight="1">
      <c r="B7" s="10" t="s">
        <v>2</v>
      </c>
      <c r="C7" s="20" t="s">
        <v>3</v>
      </c>
      <c r="D7" s="114" t="s">
        <v>19</v>
      </c>
      <c r="E7" s="114"/>
      <c r="F7" s="114"/>
      <c r="G7" s="99" t="s">
        <v>4</v>
      </c>
      <c r="H7" s="100"/>
      <c r="I7" s="101"/>
      <c r="J7" s="24" t="s">
        <v>11</v>
      </c>
      <c r="K7" s="25" t="s">
        <v>23</v>
      </c>
      <c r="L7" s="102" t="s">
        <v>20</v>
      </c>
      <c r="M7" s="103"/>
      <c r="N7" s="21"/>
      <c r="O7" s="21"/>
      <c r="P7" s="21"/>
      <c r="Q7" s="21"/>
      <c r="R7" s="21"/>
      <c r="U7" s="42"/>
      <c r="V7" s="42"/>
    </row>
    <row r="8" spans="2:22" s="12" customFormat="1" ht="24.75" customHeight="1">
      <c r="B8" s="14" t="s">
        <v>33</v>
      </c>
      <c r="C8" s="15" t="s">
        <v>29</v>
      </c>
      <c r="D8" s="79" t="s">
        <v>40</v>
      </c>
      <c r="E8" s="79"/>
      <c r="F8" s="79"/>
      <c r="G8" s="93" t="s">
        <v>28</v>
      </c>
      <c r="H8" s="94"/>
      <c r="I8" s="95"/>
      <c r="J8" s="47">
        <f>IF(I18="","",(D14+D16+D18)/(E14+E16+E18))</f>
        <v>2.106382978723404</v>
      </c>
      <c r="K8" s="48">
        <f>IF(H18="","",H14+H16+H18)</f>
        <v>5</v>
      </c>
      <c r="L8" s="91">
        <f>IF(H19="","",RANK(O8,O8:O11))</f>
        <v>3</v>
      </c>
      <c r="M8" s="92"/>
      <c r="N8" s="49"/>
      <c r="O8" s="50">
        <f>K8*1000+J8</f>
        <v>5002.106382978724</v>
      </c>
      <c r="P8" s="49"/>
      <c r="Q8" s="22"/>
      <c r="R8" s="22"/>
      <c r="U8" s="43"/>
      <c r="V8" s="43"/>
    </row>
    <row r="9" spans="2:22" s="12" customFormat="1" ht="24.75" customHeight="1">
      <c r="B9" s="14" t="s">
        <v>34</v>
      </c>
      <c r="C9" s="15" t="s">
        <v>35</v>
      </c>
      <c r="D9" s="93" t="s">
        <v>41</v>
      </c>
      <c r="E9" s="94"/>
      <c r="F9" s="95"/>
      <c r="G9" s="93" t="s">
        <v>28</v>
      </c>
      <c r="H9" s="94"/>
      <c r="I9" s="95"/>
      <c r="J9" s="47">
        <f>IF(I18="","",(D15+D17+L18)/(E15+E17+E18))</f>
        <v>1.99</v>
      </c>
      <c r="K9" s="51">
        <f>IF(H18="","",H15+H17+P18)</f>
        <v>8</v>
      </c>
      <c r="L9" s="91">
        <f>IF(H19="","",RANK(O9,O8:O11))</f>
        <v>1</v>
      </c>
      <c r="M9" s="92"/>
      <c r="N9" s="49"/>
      <c r="O9" s="50">
        <f>K9*1000+J9</f>
        <v>8001.99</v>
      </c>
      <c r="P9" s="49"/>
      <c r="Q9" s="22"/>
      <c r="R9" s="22"/>
      <c r="U9" s="43"/>
      <c r="V9" s="43"/>
    </row>
    <row r="10" spans="2:22" s="12" customFormat="1" ht="24.75" customHeight="1">
      <c r="B10" s="14" t="s">
        <v>36</v>
      </c>
      <c r="C10" s="15" t="s">
        <v>37</v>
      </c>
      <c r="D10" s="79" t="s">
        <v>42</v>
      </c>
      <c r="E10" s="79"/>
      <c r="F10" s="79"/>
      <c r="G10" s="93" t="s">
        <v>30</v>
      </c>
      <c r="H10" s="94"/>
      <c r="I10" s="95"/>
      <c r="J10" s="47">
        <f>IF(I19="","",(L15+L16+D19)/(E15+E16+E19))</f>
        <v>2.4878048780487805</v>
      </c>
      <c r="K10" s="48">
        <f>IF(H18="","",P15+P16+H19)</f>
        <v>7</v>
      </c>
      <c r="L10" s="91">
        <f>IF(H19="","",RANK(O10,O8:O11))</f>
        <v>2</v>
      </c>
      <c r="M10" s="92"/>
      <c r="N10" s="49"/>
      <c r="O10" s="50">
        <f>K10*1000+J10</f>
        <v>7002.487804878048</v>
      </c>
      <c r="P10" s="49"/>
      <c r="Q10" s="22"/>
      <c r="R10" s="22"/>
      <c r="U10" s="43"/>
      <c r="V10" s="43"/>
    </row>
    <row r="11" spans="2:22" s="12" customFormat="1" ht="24.75" customHeight="1" thickBot="1">
      <c r="B11" s="16" t="s">
        <v>38</v>
      </c>
      <c r="C11" s="17" t="s">
        <v>29</v>
      </c>
      <c r="D11" s="82" t="s">
        <v>43</v>
      </c>
      <c r="E11" s="82"/>
      <c r="F11" s="82"/>
      <c r="G11" s="88" t="s">
        <v>39</v>
      </c>
      <c r="H11" s="89"/>
      <c r="I11" s="90"/>
      <c r="J11" s="47">
        <f>IF(I19="","",(L14+L17+L19)/(E14+E17+E19))</f>
        <v>1.9591836734693877</v>
      </c>
      <c r="K11" s="48">
        <f>IF(H18="","",P14+P17+P19)</f>
        <v>4</v>
      </c>
      <c r="L11" s="91">
        <f>IF(H19="","",RANK(O11,O8:O11))</f>
        <v>4</v>
      </c>
      <c r="M11" s="92"/>
      <c r="N11" s="49"/>
      <c r="O11" s="50">
        <f>K11*1000+J11</f>
        <v>4001.9591836734694</v>
      </c>
      <c r="P11" s="49"/>
      <c r="Q11" s="22"/>
      <c r="R11" s="22"/>
      <c r="U11" s="43"/>
      <c r="V11" s="43"/>
    </row>
    <row r="12" spans="2:18" ht="9.75" customHeight="1" thickBot="1">
      <c r="B12" s="13"/>
      <c r="D12" s="83"/>
      <c r="E12" s="83"/>
      <c r="F12" s="83"/>
      <c r="J12" s="83"/>
      <c r="K12" s="83"/>
      <c r="L12" s="83"/>
      <c r="M12" s="21"/>
      <c r="Q12" s="45"/>
      <c r="R12" s="45"/>
    </row>
    <row r="13" spans="2:17" ht="30" customHeight="1" thickBot="1">
      <c r="B13" s="84" t="s">
        <v>5</v>
      </c>
      <c r="C13" s="85"/>
      <c r="D13" s="26" t="s">
        <v>7</v>
      </c>
      <c r="E13" s="26" t="s">
        <v>0</v>
      </c>
      <c r="F13" s="26" t="s">
        <v>8</v>
      </c>
      <c r="G13" s="27" t="s">
        <v>10</v>
      </c>
      <c r="H13" s="27" t="s">
        <v>1</v>
      </c>
      <c r="I13" s="28" t="s">
        <v>9</v>
      </c>
      <c r="J13" s="86" t="s">
        <v>6</v>
      </c>
      <c r="K13" s="87"/>
      <c r="L13" s="29" t="s">
        <v>7</v>
      </c>
      <c r="M13" s="29" t="s">
        <v>0</v>
      </c>
      <c r="N13" s="29" t="s">
        <v>8</v>
      </c>
      <c r="O13" s="30" t="s">
        <v>10</v>
      </c>
      <c r="P13" s="30" t="s">
        <v>1</v>
      </c>
      <c r="Q13" s="31" t="s">
        <v>9</v>
      </c>
    </row>
    <row r="14" spans="2:17" s="12" customFormat="1" ht="24.75" customHeight="1">
      <c r="B14" s="52" t="str">
        <f>IF(B8="","",B8)</f>
        <v>FONTAINE</v>
      </c>
      <c r="C14" s="53" t="str">
        <f>IF(C8="","",C8)</f>
        <v>Dominique</v>
      </c>
      <c r="D14" s="32">
        <v>70</v>
      </c>
      <c r="E14" s="32">
        <v>29</v>
      </c>
      <c r="F14" s="32">
        <v>13</v>
      </c>
      <c r="G14" s="33" t="str">
        <f aca="true" t="shared" si="0" ref="G14:G19">IF(L14="","",IF(D14&gt;L14,"G",IF(D14&lt;L14,"P","N")))</f>
        <v>N</v>
      </c>
      <c r="H14" s="58">
        <f aca="true" t="shared" si="1" ref="H14:H19">IF(G14="","",IF(G14="G",3,IF(G14="N",2,1)))</f>
        <v>2</v>
      </c>
      <c r="I14" s="70">
        <f aca="true" t="shared" si="2" ref="I14:I19">IF(ISNUMBER(D14),D14/E14,"")</f>
        <v>2.413793103448276</v>
      </c>
      <c r="J14" s="72" t="str">
        <f>IF(B11="","",B11)</f>
        <v>LECU</v>
      </c>
      <c r="K14" s="61" t="str">
        <f>IF(C11="","",C11)</f>
        <v>Dominique</v>
      </c>
      <c r="L14" s="32">
        <v>70</v>
      </c>
      <c r="M14" s="64">
        <f aca="true" t="shared" si="3" ref="M14:M19">IF(ISNUMBER(E14),E14,"")</f>
        <v>29</v>
      </c>
      <c r="N14" s="32">
        <v>12</v>
      </c>
      <c r="O14" s="34" t="str">
        <f aca="true" t="shared" si="4" ref="O14:O19">IF(L14="","",IF(G14="P","G",IF(G14="G","P","N")))</f>
        <v>N</v>
      </c>
      <c r="P14" s="64">
        <f aca="true" t="shared" si="5" ref="P14:P19">IF(O14="","",IF(O14="G",3,IF(O14="N",2,1)))</f>
        <v>2</v>
      </c>
      <c r="Q14" s="67">
        <f aca="true" t="shared" si="6" ref="Q14:Q19">IF(ISNUMBER(L14),L14/M14,"")</f>
        <v>2.413793103448276</v>
      </c>
    </row>
    <row r="15" spans="2:17" s="12" customFormat="1" ht="24.75" customHeight="1">
      <c r="B15" s="54" t="str">
        <f>IF(B9="","",B9)</f>
        <v>DUHAMEL</v>
      </c>
      <c r="C15" s="55" t="str">
        <f>IF(C9="","",C9)</f>
        <v>Eddy</v>
      </c>
      <c r="D15" s="36">
        <v>70</v>
      </c>
      <c r="E15" s="36">
        <v>24</v>
      </c>
      <c r="F15" s="36">
        <v>14</v>
      </c>
      <c r="G15" s="37" t="str">
        <f t="shared" si="0"/>
        <v>G</v>
      </c>
      <c r="H15" s="59">
        <f t="shared" si="1"/>
        <v>3</v>
      </c>
      <c r="I15" s="74">
        <f t="shared" si="2"/>
        <v>2.9166666666666665</v>
      </c>
      <c r="J15" s="75" t="str">
        <f>IF(B10="","",B10)</f>
        <v>DUFLOS</v>
      </c>
      <c r="K15" s="62" t="str">
        <f>IF(C10="","",C10)</f>
        <v>David</v>
      </c>
      <c r="L15" s="36">
        <v>64</v>
      </c>
      <c r="M15" s="65">
        <f t="shared" si="3"/>
        <v>24</v>
      </c>
      <c r="N15" s="36">
        <v>11</v>
      </c>
      <c r="O15" s="38" t="str">
        <f t="shared" si="4"/>
        <v>P</v>
      </c>
      <c r="P15" s="65">
        <f t="shared" si="5"/>
        <v>1</v>
      </c>
      <c r="Q15" s="68">
        <f t="shared" si="6"/>
        <v>2.6666666666666665</v>
      </c>
    </row>
    <row r="16" spans="2:17" s="12" customFormat="1" ht="24.75" customHeight="1">
      <c r="B16" s="54" t="str">
        <f>IF(B8="","",B8)</f>
        <v>FONTAINE</v>
      </c>
      <c r="C16" s="55" t="str">
        <f>IF(C8="","",C8)</f>
        <v>Dominique</v>
      </c>
      <c r="D16" s="36">
        <v>69</v>
      </c>
      <c r="E16" s="36">
        <v>25</v>
      </c>
      <c r="F16" s="36">
        <v>11</v>
      </c>
      <c r="G16" s="37" t="str">
        <f t="shared" si="0"/>
        <v>P</v>
      </c>
      <c r="H16" s="59">
        <f t="shared" si="1"/>
        <v>1</v>
      </c>
      <c r="I16" s="74">
        <f t="shared" si="2"/>
        <v>2.76</v>
      </c>
      <c r="J16" s="75" t="str">
        <f>IF(B10="","",B10)</f>
        <v>DUFLOS</v>
      </c>
      <c r="K16" s="62" t="str">
        <f>IF(C10="","",C10)</f>
        <v>David</v>
      </c>
      <c r="L16" s="36">
        <v>70</v>
      </c>
      <c r="M16" s="65">
        <f t="shared" si="3"/>
        <v>25</v>
      </c>
      <c r="N16" s="36">
        <v>11</v>
      </c>
      <c r="O16" s="38" t="str">
        <f t="shared" si="4"/>
        <v>G</v>
      </c>
      <c r="P16" s="65">
        <f t="shared" si="5"/>
        <v>3</v>
      </c>
      <c r="Q16" s="68">
        <f t="shared" si="6"/>
        <v>2.8</v>
      </c>
    </row>
    <row r="17" spans="2:17" s="12" customFormat="1" ht="24.75" customHeight="1">
      <c r="B17" s="54" t="str">
        <f>IF(B9="","",B9)</f>
        <v>DUHAMEL</v>
      </c>
      <c r="C17" s="55" t="str">
        <f>IF(C9="","",C9)</f>
        <v>Eddy</v>
      </c>
      <c r="D17" s="36">
        <v>70</v>
      </c>
      <c r="E17" s="36">
        <v>36</v>
      </c>
      <c r="F17" s="36">
        <v>10</v>
      </c>
      <c r="G17" s="37" t="str">
        <f t="shared" si="0"/>
        <v>G</v>
      </c>
      <c r="H17" s="59">
        <f t="shared" si="1"/>
        <v>3</v>
      </c>
      <c r="I17" s="74">
        <f t="shared" si="2"/>
        <v>1.9444444444444444</v>
      </c>
      <c r="J17" s="75" t="str">
        <f>IF(B11="","",B11)</f>
        <v>LECU</v>
      </c>
      <c r="K17" s="62" t="str">
        <f>IF(C11="","",C11)</f>
        <v>Dominique</v>
      </c>
      <c r="L17" s="36">
        <v>61</v>
      </c>
      <c r="M17" s="65">
        <f t="shared" si="3"/>
        <v>36</v>
      </c>
      <c r="N17" s="36">
        <v>8</v>
      </c>
      <c r="O17" s="38" t="str">
        <f t="shared" si="4"/>
        <v>P</v>
      </c>
      <c r="P17" s="65">
        <f t="shared" si="5"/>
        <v>1</v>
      </c>
      <c r="Q17" s="68">
        <f t="shared" si="6"/>
        <v>1.6944444444444444</v>
      </c>
    </row>
    <row r="18" spans="2:17" s="12" customFormat="1" ht="24.75" customHeight="1">
      <c r="B18" s="54" t="str">
        <f>IF(B8="","",B8)</f>
        <v>FONTAINE</v>
      </c>
      <c r="C18" s="55" t="str">
        <f>IF(C8="","",C8)</f>
        <v>Dominique</v>
      </c>
      <c r="D18" s="36">
        <v>59</v>
      </c>
      <c r="E18" s="36">
        <v>40</v>
      </c>
      <c r="F18" s="36">
        <v>6</v>
      </c>
      <c r="G18" s="37" t="str">
        <f t="shared" si="0"/>
        <v>N</v>
      </c>
      <c r="H18" s="59">
        <f t="shared" si="1"/>
        <v>2</v>
      </c>
      <c r="I18" s="74">
        <f t="shared" si="2"/>
        <v>1.475</v>
      </c>
      <c r="J18" s="75" t="str">
        <f>IF(B9="","",B9)</f>
        <v>DUHAMEL</v>
      </c>
      <c r="K18" s="62" t="str">
        <f>IF(C9="","",C9)</f>
        <v>Eddy</v>
      </c>
      <c r="L18" s="36">
        <v>59</v>
      </c>
      <c r="M18" s="65">
        <f t="shared" si="3"/>
        <v>40</v>
      </c>
      <c r="N18" s="36">
        <v>11</v>
      </c>
      <c r="O18" s="38" t="str">
        <f t="shared" si="4"/>
        <v>N</v>
      </c>
      <c r="P18" s="65">
        <f t="shared" si="5"/>
        <v>2</v>
      </c>
      <c r="Q18" s="68">
        <f t="shared" si="6"/>
        <v>1.475</v>
      </c>
    </row>
    <row r="19" spans="2:17" s="12" customFormat="1" ht="24.75" customHeight="1" thickBot="1">
      <c r="B19" s="56" t="str">
        <f>IF(B10="","",B10)</f>
        <v>DUFLOS</v>
      </c>
      <c r="C19" s="57" t="str">
        <f>IF(C10="","",C10)</f>
        <v>David</v>
      </c>
      <c r="D19" s="35">
        <v>70</v>
      </c>
      <c r="E19" s="35">
        <v>33</v>
      </c>
      <c r="F19" s="35">
        <v>5</v>
      </c>
      <c r="G19" s="39" t="str">
        <f t="shared" si="0"/>
        <v>G</v>
      </c>
      <c r="H19" s="60">
        <f t="shared" si="1"/>
        <v>3</v>
      </c>
      <c r="I19" s="71">
        <f t="shared" si="2"/>
        <v>2.121212121212121</v>
      </c>
      <c r="J19" s="73" t="str">
        <f>IF(B11="","",B11)</f>
        <v>LECU</v>
      </c>
      <c r="K19" s="63" t="str">
        <f>IF(C11="","",C11)</f>
        <v>Dominique</v>
      </c>
      <c r="L19" s="35">
        <v>61</v>
      </c>
      <c r="M19" s="66">
        <f t="shared" si="3"/>
        <v>33</v>
      </c>
      <c r="N19" s="35">
        <v>12</v>
      </c>
      <c r="O19" s="40" t="str">
        <f t="shared" si="4"/>
        <v>P</v>
      </c>
      <c r="P19" s="66">
        <f t="shared" si="5"/>
        <v>1</v>
      </c>
      <c r="Q19" s="69">
        <f t="shared" si="6"/>
        <v>1.8484848484848484</v>
      </c>
    </row>
    <row r="20" spans="2:13" ht="24.75" customHeight="1">
      <c r="B20" s="5"/>
      <c r="C20" s="6"/>
      <c r="D20" s="1"/>
      <c r="E20" s="3"/>
      <c r="F20" s="7"/>
      <c r="G20" s="2"/>
      <c r="H20" s="2"/>
      <c r="I20" s="8"/>
      <c r="J20" s="8"/>
      <c r="K20" s="8"/>
      <c r="L20" s="8"/>
      <c r="M20" s="8"/>
    </row>
    <row r="21" spans="2:6" ht="18" customHeight="1">
      <c r="B21" s="46" t="s">
        <v>22</v>
      </c>
      <c r="C21" s="80" t="s">
        <v>31</v>
      </c>
      <c r="D21" s="81"/>
      <c r="E21" s="81"/>
      <c r="F21" s="81"/>
    </row>
    <row r="23" spans="2:11" ht="18">
      <c r="B23" s="46" t="s">
        <v>24</v>
      </c>
      <c r="C23" s="76" t="str">
        <f>IF(L8="","",IF(L8=1,B8,IF(L9=1,B9,IF(L10=1,B10,IF(L11=1,B11)))))</f>
        <v>DUHAMEL</v>
      </c>
      <c r="D23" s="104" t="str">
        <f>IF(L8="","",IF(L8=1,C8,IF(L9=1,C9,IF(L10=1,C10,IF(L11=1,C11)))))</f>
        <v>Eddy</v>
      </c>
      <c r="E23" s="105"/>
      <c r="F23" s="106"/>
      <c r="G23" s="4" t="s">
        <v>44</v>
      </c>
      <c r="H23" s="107" t="s">
        <v>26</v>
      </c>
      <c r="I23" s="107"/>
      <c r="J23" s="107"/>
      <c r="K23" s="77" t="s">
        <v>27</v>
      </c>
    </row>
    <row r="25" spans="2:11" ht="18">
      <c r="B25" s="46" t="s">
        <v>25</v>
      </c>
      <c r="C25" s="76" t="str">
        <f>IF(L9="","",IF(L8=2,B8,IF(L9=2,B9,IF(L10=2,B10,IF(L11=2,B11)))))</f>
        <v>DUFLOS</v>
      </c>
      <c r="D25" s="104" t="str">
        <f>IF(L9="","",IF(L8=2,C8,IF(L9=2,C9,IF(L10=2,C10,IF(L11=2,C11)))))</f>
        <v>David</v>
      </c>
      <c r="E25" s="105"/>
      <c r="F25" s="106"/>
      <c r="G25" s="4" t="s">
        <v>44</v>
      </c>
      <c r="K25" s="78">
        <v>45032</v>
      </c>
    </row>
    <row r="36" ht="12.75">
      <c r="C36" s="4" t="s">
        <v>45</v>
      </c>
    </row>
  </sheetData>
  <sheetProtection selectLockedCells="1"/>
  <protectedRanges>
    <protectedRange sqref="B8:I11" name="Plage1"/>
  </protectedRanges>
  <mergeCells count="29">
    <mergeCell ref="D23:F23"/>
    <mergeCell ref="H23:J23"/>
    <mergeCell ref="D25:F25"/>
    <mergeCell ref="C2:D2"/>
    <mergeCell ref="G2:H2"/>
    <mergeCell ref="I2:J3"/>
    <mergeCell ref="C3:D3"/>
    <mergeCell ref="F3:H3"/>
    <mergeCell ref="D7:F7"/>
    <mergeCell ref="D8:F8"/>
    <mergeCell ref="D9:F9"/>
    <mergeCell ref="B5:Q5"/>
    <mergeCell ref="G7:I7"/>
    <mergeCell ref="G8:I8"/>
    <mergeCell ref="G9:I9"/>
    <mergeCell ref="G10:I10"/>
    <mergeCell ref="L7:M7"/>
    <mergeCell ref="L8:M8"/>
    <mergeCell ref="L9:M9"/>
    <mergeCell ref="L10:M10"/>
    <mergeCell ref="D10:F10"/>
    <mergeCell ref="C21:F21"/>
    <mergeCell ref="D11:F11"/>
    <mergeCell ref="D12:F12"/>
    <mergeCell ref="J12:L12"/>
    <mergeCell ref="B13:C13"/>
    <mergeCell ref="J13:K13"/>
    <mergeCell ref="G11:I11"/>
    <mergeCell ref="L11:M11"/>
  </mergeCells>
  <conditionalFormatting sqref="O14:O19">
    <cfRule type="cellIs" priority="28" dxfId="2" operator="equal" stopIfTrue="1">
      <formula>"P"</formula>
    </cfRule>
    <cfRule type="cellIs" priority="29" dxfId="1" operator="equal" stopIfTrue="1">
      <formula>"N"</formula>
    </cfRule>
    <cfRule type="cellIs" priority="30" dxfId="0" operator="equal" stopIfTrue="1">
      <formula>"G"</formula>
    </cfRule>
  </conditionalFormatting>
  <conditionalFormatting sqref="G14:G19">
    <cfRule type="cellIs" priority="25" dxfId="2" operator="equal" stopIfTrue="1">
      <formula>"P"</formula>
    </cfRule>
    <cfRule type="cellIs" priority="26" dxfId="1" operator="equal" stopIfTrue="1">
      <formula>"N"</formula>
    </cfRule>
    <cfRule type="cellIs" priority="27" dxfId="0" operator="equal" stopIfTrue="1">
      <formula>"G"</formula>
    </cfRule>
  </conditionalFormatting>
  <printOptions horizontalCentered="1"/>
  <pageMargins left="0.2362204724409449" right="0.2362204724409449" top="0.15748031496062992" bottom="0.15748031496062992" header="0" footer="0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DELGOVE</dc:creator>
  <cp:keywords/>
  <dc:description/>
  <cp:lastModifiedBy>BILLARDABBEVILLE</cp:lastModifiedBy>
  <cp:lastPrinted>2023-02-10T15:14:05Z</cp:lastPrinted>
  <dcterms:created xsi:type="dcterms:W3CDTF">2007-08-21T05:21:35Z</dcterms:created>
  <dcterms:modified xsi:type="dcterms:W3CDTF">2023-02-11T17:39:46Z</dcterms:modified>
  <cp:category/>
  <cp:version/>
  <cp:contentType/>
  <cp:contentStatus/>
</cp:coreProperties>
</file>